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720" windowHeight="6300" activeTab="1"/>
  </bookViews>
  <sheets>
    <sheet name="de 4" sheetId="1" r:id="rId1"/>
    <sheet name="de 6" sheetId="2" r:id="rId2"/>
  </sheets>
  <definedNames/>
  <calcPr fullCalcOnLoad="1"/>
</workbook>
</file>

<file path=xl/sharedStrings.xml><?xml version="1.0" encoding="utf-8"?>
<sst xmlns="http://schemas.openxmlformats.org/spreadsheetml/2006/main" count="118" uniqueCount="99">
  <si>
    <t>STT</t>
  </si>
  <si>
    <t>YEÂU CAÀU:</t>
  </si>
  <si>
    <t>BAÛNG 1</t>
  </si>
  <si>
    <t xml:space="preserve">Thí sinh chæ laøm 1 file cho taát caû caùc caâu sau trong chöông trình EXCEL, File ñöôïc löu </t>
  </si>
  <si>
    <t>Toång coäng</t>
  </si>
  <si>
    <t>Moät beán xe baùn veù ñi caùc Tænh - TP khaùc nhö sau</t>
  </si>
  <si>
    <t>Maõ Nôi ñeán</t>
  </si>
  <si>
    <t>Teân beán ñeán</t>
  </si>
  <si>
    <t>Soá gheá</t>
  </si>
  <si>
    <t>Giaù Thöôøng</t>
  </si>
  <si>
    <t>DN</t>
  </si>
  <si>
    <t>LA</t>
  </si>
  <si>
    <t>BT</t>
  </si>
  <si>
    <t>DN-C</t>
  </si>
  <si>
    <t>LA-T</t>
  </si>
  <si>
    <t>BT-C</t>
  </si>
  <si>
    <t>PY-T</t>
  </si>
  <si>
    <t>PY-C</t>
  </si>
  <si>
    <t>HN-T</t>
  </si>
  <si>
    <t>HN-C</t>
  </si>
  <si>
    <t>PY</t>
  </si>
  <si>
    <t>HN</t>
  </si>
  <si>
    <t>ÑOÀNG NAI</t>
  </si>
  <si>
    <t>LONG AN</t>
  </si>
  <si>
    <t>PHUÙ YEÂN</t>
  </si>
  <si>
    <t>HAØ NOÄI</t>
  </si>
  <si>
    <t>BÌNH THUAÄN</t>
  </si>
  <si>
    <t>Cöï ly (KM)</t>
  </si>
  <si>
    <t>cöï ly (KM)</t>
  </si>
  <si>
    <t>Giaù veù</t>
  </si>
  <si>
    <t>Teân Beán ñeán</t>
  </si>
  <si>
    <t>Tính Tieàn</t>
  </si>
  <si>
    <t>Thueá VAT</t>
  </si>
  <si>
    <t>Toång Thu</t>
  </si>
  <si>
    <t>1. Nhaäp  vaø trang trí, ñaùnh soá thö töï STT toaøn boä baûng tính treân (2 ñieåm)</t>
  </si>
  <si>
    <t>9. Veõ ñoà thò theo coät Teân Beán ñeán vaø coät Toång Thu daïng bieåu ñoà coät (1 ñieåm)</t>
  </si>
  <si>
    <t>----------Heát-----------</t>
  </si>
  <si>
    <t>ÑEÀ: 4</t>
  </si>
  <si>
    <t>Baûng 2</t>
  </si>
  <si>
    <t>Ñoaïn ñöôøng (Km)</t>
  </si>
  <si>
    <t>6. Tính coät Thueá VAT= 5% cuûa coät Tính Tieàn (0.5 ñieåm)</t>
  </si>
  <si>
    <t xml:space="preserve">neáu kyù töï cuoái cuûa coät Maõ Nôi ñeán laø "C" thì giaù trò laáy ôû coät Giaù veù CLC (chaát löôïng cao) = 150% giaù Thöôøng (gaáp 1.5 laàn)(1.5 ñieåm) </t>
  </si>
  <si>
    <t>4. Tính coät Giaù Veù döïa theo Cöï Ly tìm trong Baûng 2, neáu taän cuøng vôùi kyù töï T doø ôû coät Giaù veù thöôøng</t>
  </si>
  <si>
    <t>3. Tính coät Cöï Ly döïa theo 2 kyù töï ñaàu cuûa coät Maõ Nôi Ñeán tìm trong Baûng 1 (1 ñieåm)</t>
  </si>
  <si>
    <t>5. Coät Tính tieàn = Giaù veù * Soá gheá (0.5 ñieåm)</t>
  </si>
  <si>
    <t xml:space="preserve"> treân thö muïc goác ñóa E:\, vôùi teân file laø( maõ soá sinh vieân) MSSV.XLS  Ví duï: E:\01124005.XLS</t>
  </si>
  <si>
    <t>Toång soá gheá</t>
  </si>
  <si>
    <t>Thoáng keâ</t>
  </si>
  <si>
    <t>2. Ñieàn coät Teân beán Ñeán döï theo 2 kyù töï ñaàu cuûa coät MAÕ Nôi ñeán vaø Baûng 1 (1.5 ñieåm)</t>
  </si>
  <si>
    <t>Maõ nôi ñeán</t>
  </si>
  <si>
    <t>8. Tính toång soá gheâ cho töøng nôi ñeán trong baûng thoáng keâ (duøng Sumif)(1.5 ñieåm)</t>
  </si>
  <si>
    <t>7. Coät Toång Thu = Tính tieàn + Thueá VAT, neáu soá gheá cuûa coät soá gheá &gt; 30</t>
  </si>
  <si>
    <t xml:space="preserve"> thì ñöôïc giaûm 5% ngöôïc laïi giöõ nguyeân, vaø tính toång caùc coät (0.5 ñieåm)</t>
  </si>
  <si>
    <t>Hướng dẫn lưu bài:</t>
  </si>
  <si>
    <t xml:space="preserve">Thí sinh chỉ làm 1 file cho tất cả các câu sau trong chương trình EXCEL, File được lưu </t>
  </si>
  <si>
    <t>BẢNG 1</t>
  </si>
  <si>
    <t>YÊU CẦU:</t>
  </si>
  <si>
    <t>----------Hết-----------</t>
  </si>
  <si>
    <t>SBD</t>
  </si>
  <si>
    <t>Họ tên</t>
  </si>
  <si>
    <t>Ngày Sinh</t>
  </si>
  <si>
    <t>Khu Vực</t>
  </si>
  <si>
    <t>Toán</t>
  </si>
  <si>
    <t>Điểm thi</t>
  </si>
  <si>
    <t>Điểm
cộng KV</t>
  </si>
  <si>
    <t>Trúng
Tuyển</t>
  </si>
  <si>
    <t>Khu vực</t>
  </si>
  <si>
    <t>I</t>
  </si>
  <si>
    <t>II</t>
  </si>
  <si>
    <t>III</t>
  </si>
  <si>
    <t>Điểm cộng</t>
  </si>
  <si>
    <t>1. Nhập  và trang trí toàn bộ bảng tính trên (1,5 điểm)</t>
  </si>
  <si>
    <t>Nguyễn Văn An</t>
  </si>
  <si>
    <t>Đoàn Văn Bình</t>
  </si>
  <si>
    <t>Lê Thị Hồng Hoa</t>
  </si>
  <si>
    <t>Trần Văn Tuấn</t>
  </si>
  <si>
    <t>Nguyễn Văn Xuân</t>
  </si>
  <si>
    <t>Trần Thị Kim Yến</t>
  </si>
  <si>
    <t>4. Trong cột Điểm cộng KV được dò tìm trong  BẢNG 1 dựa theo cột Khu Vực (1,5 điểm)</t>
  </si>
  <si>
    <t>Tổng
 Điểm</t>
  </si>
  <si>
    <t>Điểm chuẩn:</t>
  </si>
  <si>
    <t>Văn</t>
  </si>
  <si>
    <t>NN</t>
  </si>
  <si>
    <t>2. Đánh số thứ tự trong cột STT bắt đầu từ số 101 (0.25 điểm)</t>
  </si>
  <si>
    <t>Tổng số thí sinh Trúng Tuyển</t>
  </si>
  <si>
    <t>Tổng số thí sinh Hỏng</t>
  </si>
  <si>
    <t>8. Dùng các hàm thống kê đểm xem thí sinh TT và Hỏng  Trong Bảng 2(1,5 điểm)</t>
  </si>
  <si>
    <t>BẢNG 2</t>
  </si>
  <si>
    <t>9. Hãy vẽ biểu đồ so sánh tổng số thí sinh TT và Hỏng (1,25 điểm)</t>
  </si>
  <si>
    <t>Hoàng Văn Yên</t>
  </si>
  <si>
    <t>Trịnh Xuân Ý</t>
  </si>
  <si>
    <t>Nguyễn Tiến Mạnh</t>
  </si>
  <si>
    <r>
      <t xml:space="preserve">7. Cột Trúng Tuyển được tính tổng điểm lớn hơn hoặc bằng 
</t>
    </r>
    <r>
      <rPr>
        <b/>
        <sz val="12"/>
        <rFont val="Arial"/>
        <family val="2"/>
      </rPr>
      <t>Điểm chuẩn</t>
    </r>
    <r>
      <rPr>
        <sz val="12"/>
        <rFont val="Arial"/>
        <family val="2"/>
      </rPr>
      <t xml:space="preserve"> và không có môn nào bị 0 điểm, đạt "TT" ngược lại "HỎNG"(1,5 điểm)</t>
    </r>
  </si>
  <si>
    <t>10. Sắp xếp danh sách theo cột Trúng Tuyển " TT" lên trên 
nếu trùng thì sắp theo cột điểm Tổng Cộng giảm dần (0,5 điểm)</t>
  </si>
  <si>
    <t>3. Đánh Số báo danh (SBD) theo qui cách "NLSB"+STT (0,5 điểm)</t>
  </si>
  <si>
    <t>5. Trong cột Tổng Điểm được cộng từ Điểm của Toán + Văn + NN * 2 + cột Điểm cộng KV (1,5 điểm)</t>
  </si>
  <si>
    <t xml:space="preserve"> trên thư mục đĩa E:\Thư mục GV qui đinh\ , với tên file là( mã số sinh viên - Hoten.XLS) MSSV- Ho ten.XLS 
 Ví dụ: E:\04BQ\01124005-NGUYEN VAN HUNG.XLS</t>
  </si>
  <si>
    <t>ĐỀ 6:</t>
  </si>
  <si>
    <t xml:space="preserve">Click chuột vào các ô có công thức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</si>
</sst>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NG&quot;;\-#,##0\ &quot;DNG&quot;"/>
    <numFmt numFmtId="165" formatCode="#,##0\ &quot;DNG&quot;;[Red]\-#,##0\ &quot;DNG&quot;"/>
    <numFmt numFmtId="166" formatCode="#,##0.00\ &quot;DNG&quot;;\-#,##0.00\ &quot;DNG&quot;"/>
    <numFmt numFmtId="167" formatCode="#,##0.00\ &quot;DNG&quot;;[Red]\-#,##0.00\ &quot;DNG&quot;"/>
    <numFmt numFmtId="168" formatCode="_-* #,##0\ &quot;DNG&quot;_-;\-* #,##0\ &quot;DNG&quot;_-;_-* &quot;-&quot;\ &quot;DNG&quot;_-;_-@_-"/>
    <numFmt numFmtId="169" formatCode="_-* #,##0\ _D_N_G_-;\-* #,##0\ _D_N_G_-;_-* &quot;-&quot;\ _D_N_G_-;_-@_-"/>
    <numFmt numFmtId="170" formatCode="_-* #,##0.00\ &quot;DNG&quot;_-;\-* #,##0.00\ &quot;DNG&quot;_-;_-* &quot;-&quot;??\ &quot;DNG&quot;_-;_-@_-"/>
    <numFmt numFmtId="171" formatCode="_-* #,##0.00\ _D_N_G_-;\-* #,##0.00\ _D_N_G_-;_-* &quot;-&quot;??\ _D_N_G_-;_-@_-"/>
    <numFmt numFmtId="172" formatCode="#,##0&quot;$&quot;_);\(#,##0&quot;$&quot;\)"/>
    <numFmt numFmtId="173" formatCode="#,##0&quot;$&quot;_);[Red]\(#,##0&quot;$&quot;\)"/>
    <numFmt numFmtId="174" formatCode="#,##0.00&quot;$&quot;_);\(#,##0.00&quot;$&quot;\)"/>
    <numFmt numFmtId="175" formatCode="#,##0.00&quot;$&quot;_);[Red]\(#,##0.00&quot;$&quot;\)"/>
    <numFmt numFmtId="176" formatCode="_ * #,##0_)&quot;$&quot;_ ;_ * \(#,##0\)&quot;$&quot;_ ;_ * &quot;-&quot;_)&quot;$&quot;_ ;_ @_ "/>
    <numFmt numFmtId="177" formatCode="_ * #,##0_)_$_ ;_ * \(#,##0\)_$_ ;_ * &quot;-&quot;_)_$_ ;_ @_ "/>
    <numFmt numFmtId="178" formatCode="_ * #,##0.00_)&quot;$&quot;_ ;_ * \(#,##0.00\)&quot;$&quot;_ ;_ * &quot;-&quot;??_)&quot;$&quot;_ ;_ @_ "/>
    <numFmt numFmtId="179" formatCode="_ * #,##0.00_)_$_ ;_ * \(#,##0.00\)_$_ ;_ * &quot;-&quot;??_)_$_ ;_ @_ "/>
    <numFmt numFmtId="180" formatCode="00"/>
  </numFmts>
  <fonts count="20">
    <font>
      <sz val="10"/>
      <name val="Arial"/>
      <family val="0"/>
    </font>
    <font>
      <sz val="10"/>
      <name val="VNI-Times"/>
      <family val="0"/>
    </font>
    <font>
      <u val="single"/>
      <sz val="10"/>
      <name val="VNI-Times"/>
      <family val="0"/>
    </font>
    <font>
      <b/>
      <sz val="10"/>
      <name val="VNI-Times"/>
      <family val="0"/>
    </font>
    <font>
      <b/>
      <u val="single"/>
      <sz val="10"/>
      <name val="VNI-Times"/>
      <family val="0"/>
    </font>
    <font>
      <i/>
      <sz val="10"/>
      <name val="VNI-Times"/>
      <family val="0"/>
    </font>
    <font>
      <b/>
      <sz val="9"/>
      <name val="VNI-Times"/>
      <family val="0"/>
    </font>
    <font>
      <sz val="9"/>
      <name val="VNI-Times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u val="single"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9.5"/>
      <name val="Arial"/>
      <family val="2"/>
    </font>
    <font>
      <sz val="10"/>
      <color indexed="9"/>
      <name val="VNI-Times"/>
      <family val="0"/>
    </font>
    <font>
      <b/>
      <sz val="12"/>
      <name val="Arial"/>
      <family val="2"/>
    </font>
    <font>
      <sz val="10"/>
      <color indexed="10"/>
      <name val="A'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7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/>
    </xf>
    <xf numFmtId="0" fontId="0" fillId="0" borderId="0" xfId="0" applyFont="1" applyAlignment="1" quotePrefix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180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1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14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So sánh Thí sinh Trúng Tuyển và TS Hỏng</a:t>
            </a:r>
          </a:p>
        </c:rich>
      </c:tx>
      <c:layout>
        <c:manualLayout>
          <c:xMode val="factor"/>
          <c:yMode val="factor"/>
          <c:x val="-0.0105"/>
          <c:y val="0.065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45"/>
          <c:y val="0.40775"/>
          <c:w val="0.67075"/>
          <c:h val="0.32475"/>
        </c:manualLayout>
      </c:layout>
      <c:pie3DChart>
        <c:varyColors val="1"/>
        <c:ser>
          <c:idx val="0"/>
          <c:order val="0"/>
          <c:tx>
            <c:strRef>
              <c:f>'de 6'!$B$26</c:f>
              <c:strCache>
                <c:ptCount val="1"/>
                <c:pt idx="0">
                  <c:v>Tổng số thí sinh Trúng Tuyển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'de 6'!$B$26:$B$27</c:f>
              <c:strCache/>
            </c:strRef>
          </c:cat>
          <c:val>
            <c:numRef>
              <c:f>'de 6'!$E$26:$E$27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23</xdr:row>
      <xdr:rowOff>19050</xdr:rowOff>
    </xdr:from>
    <xdr:to>
      <xdr:col>11</xdr:col>
      <xdr:colOff>523875</xdr:colOff>
      <xdr:row>35</xdr:row>
      <xdr:rowOff>76200</xdr:rowOff>
    </xdr:to>
    <xdr:graphicFrame>
      <xdr:nvGraphicFramePr>
        <xdr:cNvPr id="1" name="Chart 2"/>
        <xdr:cNvGraphicFramePr/>
      </xdr:nvGraphicFramePr>
      <xdr:xfrm>
        <a:off x="3429000" y="4600575"/>
        <a:ext cx="40290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3:K42"/>
  <sheetViews>
    <sheetView workbookViewId="0" topLeftCell="A11">
      <selection activeCell="H24" sqref="H24"/>
    </sheetView>
  </sheetViews>
  <sheetFormatPr defaultColWidth="9.140625" defaultRowHeight="12.75"/>
  <cols>
    <col min="1" max="1" width="4.7109375" style="1" customWidth="1"/>
    <col min="2" max="2" width="14.7109375" style="1" customWidth="1"/>
    <col min="3" max="3" width="10.8515625" style="1" customWidth="1"/>
    <col min="4" max="4" width="10.140625" style="1" customWidth="1"/>
    <col min="5" max="5" width="8.421875" style="1" customWidth="1"/>
    <col min="6" max="6" width="8.8515625" style="1" customWidth="1"/>
    <col min="7" max="7" width="9.7109375" style="1" customWidth="1"/>
    <col min="8" max="8" width="10.28125" style="1" customWidth="1"/>
    <col min="9" max="9" width="10.140625" style="1" customWidth="1"/>
    <col min="10" max="10" width="8.140625" style="1" customWidth="1"/>
    <col min="11" max="16384" width="9.28125" style="1" customWidth="1"/>
  </cols>
  <sheetData>
    <row r="3" ht="15.75">
      <c r="A3" s="6"/>
    </row>
    <row r="4" ht="14.25">
      <c r="B4" s="7" t="s">
        <v>3</v>
      </c>
    </row>
    <row r="5" ht="15" customHeight="1">
      <c r="B5" s="7" t="s">
        <v>45</v>
      </c>
    </row>
    <row r="6" ht="15.75">
      <c r="A6" s="5" t="s">
        <v>37</v>
      </c>
    </row>
    <row r="7" spans="1:7" ht="15.75">
      <c r="A7" s="5"/>
      <c r="B7" s="44" t="s">
        <v>5</v>
      </c>
      <c r="C7" s="44"/>
      <c r="D7" s="44"/>
      <c r="E7" s="44"/>
      <c r="F7" s="44"/>
      <c r="G7" s="44"/>
    </row>
    <row r="8" spans="1:11" ht="14.25">
      <c r="A8" s="14" t="s">
        <v>0</v>
      </c>
      <c r="B8" s="14" t="s">
        <v>6</v>
      </c>
      <c r="C8" s="14" t="s">
        <v>7</v>
      </c>
      <c r="D8" s="14" t="s">
        <v>28</v>
      </c>
      <c r="E8" s="14" t="s">
        <v>8</v>
      </c>
      <c r="F8" s="14" t="s">
        <v>29</v>
      </c>
      <c r="G8" s="14" t="s">
        <v>31</v>
      </c>
      <c r="H8" s="14" t="s">
        <v>32</v>
      </c>
      <c r="I8" s="14" t="s">
        <v>33</v>
      </c>
      <c r="J8"/>
      <c r="K8"/>
    </row>
    <row r="9" spans="1:11" ht="14.25">
      <c r="A9" s="43">
        <v>1</v>
      </c>
      <c r="B9" s="2" t="s">
        <v>13</v>
      </c>
      <c r="C9" s="8" t="str">
        <f>VLOOKUP(LEFT(B9,2),$C$21:$D$25,2,0)</f>
        <v>ÑOÀNG NAI</v>
      </c>
      <c r="D9" s="20">
        <f>VLOOKUP(LEFT(B9,2),$C$21:$E$25,3,0)</f>
        <v>80</v>
      </c>
      <c r="E9" s="2">
        <v>12</v>
      </c>
      <c r="F9" s="3">
        <f>HLOOKUP(D9,$C$27:$H$28,2,1)*IF(RIGHT(B9,1)="C",1.5,1)</f>
        <v>30000</v>
      </c>
      <c r="G9" s="3">
        <f>F9*E9</f>
        <v>360000</v>
      </c>
      <c r="H9" s="13">
        <f>G9*5%</f>
        <v>18000</v>
      </c>
      <c r="I9" s="13">
        <f>(H9+G9)*IF(E9&gt;30,95%,100%)</f>
        <v>378000</v>
      </c>
      <c r="J9"/>
      <c r="K9"/>
    </row>
    <row r="10" spans="1:11" ht="14.25">
      <c r="A10" s="43">
        <v>2</v>
      </c>
      <c r="B10" s="2" t="s">
        <v>14</v>
      </c>
      <c r="C10" s="8" t="str">
        <f aca="true" t="shared" si="0" ref="C10:C16">VLOOKUP(LEFT(B10,2),$C$21:$D$25,2,0)</f>
        <v>LONG AN</v>
      </c>
      <c r="D10" s="20">
        <f aca="true" t="shared" si="1" ref="D10:D16">VLOOKUP(LEFT(B10,2),$C$21:$E$25,3,0)</f>
        <v>40</v>
      </c>
      <c r="E10" s="2">
        <v>16</v>
      </c>
      <c r="F10" s="3">
        <f aca="true" t="shared" si="2" ref="F10:F16">HLOOKUP(D10,$C$27:$H$28,2,1)*IF(RIGHT(B10,1)="C",1.5,1)</f>
        <v>10000</v>
      </c>
      <c r="G10" s="3">
        <f aca="true" t="shared" si="3" ref="G10:G16">F10*E10</f>
        <v>160000</v>
      </c>
      <c r="H10" s="13">
        <f aca="true" t="shared" si="4" ref="H10:H16">G10*5%</f>
        <v>8000</v>
      </c>
      <c r="I10" s="13">
        <f aca="true" t="shared" si="5" ref="I10:I16">(H10+G10)*IF(E10&gt;30,95%,100%)</f>
        <v>168000</v>
      </c>
      <c r="J10"/>
      <c r="K10"/>
    </row>
    <row r="11" spans="1:11" ht="14.25">
      <c r="A11" s="43">
        <v>3</v>
      </c>
      <c r="B11" s="2" t="s">
        <v>15</v>
      </c>
      <c r="C11" s="8" t="str">
        <f t="shared" si="0"/>
        <v>BÌNH THUAÄN</v>
      </c>
      <c r="D11" s="20">
        <f t="shared" si="1"/>
        <v>350</v>
      </c>
      <c r="E11" s="2">
        <v>25</v>
      </c>
      <c r="F11" s="3">
        <f t="shared" si="2"/>
        <v>52500</v>
      </c>
      <c r="G11" s="3">
        <f t="shared" si="3"/>
        <v>1312500</v>
      </c>
      <c r="H11" s="13">
        <f t="shared" si="4"/>
        <v>65625</v>
      </c>
      <c r="I11" s="13">
        <f t="shared" si="5"/>
        <v>1378125</v>
      </c>
      <c r="J11"/>
      <c r="K11"/>
    </row>
    <row r="12" spans="1:11" ht="14.25">
      <c r="A12" s="43">
        <v>4</v>
      </c>
      <c r="B12" s="2" t="s">
        <v>16</v>
      </c>
      <c r="C12" s="8" t="str">
        <f t="shared" si="0"/>
        <v>PHUÙ YEÂN</v>
      </c>
      <c r="D12" s="20">
        <f t="shared" si="1"/>
        <v>480</v>
      </c>
      <c r="E12" s="2">
        <v>11</v>
      </c>
      <c r="F12" s="3">
        <f t="shared" si="2"/>
        <v>35000</v>
      </c>
      <c r="G12" s="3">
        <f t="shared" si="3"/>
        <v>385000</v>
      </c>
      <c r="H12" s="13">
        <f t="shared" si="4"/>
        <v>19250</v>
      </c>
      <c r="I12" s="13">
        <f t="shared" si="5"/>
        <v>404250</v>
      </c>
      <c r="J12"/>
      <c r="K12"/>
    </row>
    <row r="13" spans="1:11" ht="14.25">
      <c r="A13" s="43">
        <v>5</v>
      </c>
      <c r="B13" s="2" t="s">
        <v>17</v>
      </c>
      <c r="C13" s="8" t="str">
        <f t="shared" si="0"/>
        <v>PHUÙ YEÂN</v>
      </c>
      <c r="D13" s="20">
        <f t="shared" si="1"/>
        <v>480</v>
      </c>
      <c r="E13" s="2">
        <v>8</v>
      </c>
      <c r="F13" s="3">
        <f t="shared" si="2"/>
        <v>52500</v>
      </c>
      <c r="G13" s="3">
        <f t="shared" si="3"/>
        <v>420000</v>
      </c>
      <c r="H13" s="13">
        <f t="shared" si="4"/>
        <v>21000</v>
      </c>
      <c r="I13" s="13">
        <f t="shared" si="5"/>
        <v>441000</v>
      </c>
      <c r="J13"/>
      <c r="K13"/>
    </row>
    <row r="14" spans="1:11" ht="14.25">
      <c r="A14" s="43">
        <v>6</v>
      </c>
      <c r="B14" s="2" t="s">
        <v>18</v>
      </c>
      <c r="C14" s="8" t="str">
        <f t="shared" si="0"/>
        <v>HAØ NOÄI</v>
      </c>
      <c r="D14" s="20">
        <f t="shared" si="1"/>
        <v>1700</v>
      </c>
      <c r="E14" s="2">
        <v>20</v>
      </c>
      <c r="F14" s="3">
        <f t="shared" si="2"/>
        <v>80000</v>
      </c>
      <c r="G14" s="3">
        <f t="shared" si="3"/>
        <v>1600000</v>
      </c>
      <c r="H14" s="13">
        <f t="shared" si="4"/>
        <v>80000</v>
      </c>
      <c r="I14" s="13">
        <f t="shared" si="5"/>
        <v>1680000</v>
      </c>
      <c r="J14"/>
      <c r="K14"/>
    </row>
    <row r="15" spans="1:11" ht="14.25">
      <c r="A15" s="43">
        <v>7</v>
      </c>
      <c r="B15" s="2" t="s">
        <v>19</v>
      </c>
      <c r="C15" s="8" t="str">
        <f t="shared" si="0"/>
        <v>HAØ NOÄI</v>
      </c>
      <c r="D15" s="20">
        <f t="shared" si="1"/>
        <v>1700</v>
      </c>
      <c r="E15" s="2">
        <v>40</v>
      </c>
      <c r="F15" s="3">
        <f t="shared" si="2"/>
        <v>120000</v>
      </c>
      <c r="G15" s="3">
        <f t="shared" si="3"/>
        <v>4800000</v>
      </c>
      <c r="H15" s="13">
        <f t="shared" si="4"/>
        <v>240000</v>
      </c>
      <c r="I15" s="13">
        <f t="shared" si="5"/>
        <v>4788000</v>
      </c>
      <c r="J15"/>
      <c r="K15"/>
    </row>
    <row r="16" spans="1:11" ht="14.25">
      <c r="A16" s="43">
        <v>8</v>
      </c>
      <c r="B16" s="2" t="s">
        <v>15</v>
      </c>
      <c r="C16" s="8" t="str">
        <f t="shared" si="0"/>
        <v>BÌNH THUAÄN</v>
      </c>
      <c r="D16" s="20">
        <f t="shared" si="1"/>
        <v>350</v>
      </c>
      <c r="E16" s="2">
        <v>48</v>
      </c>
      <c r="F16" s="3">
        <f t="shared" si="2"/>
        <v>52500</v>
      </c>
      <c r="G16" s="3">
        <f t="shared" si="3"/>
        <v>2520000</v>
      </c>
      <c r="H16" s="13">
        <f t="shared" si="4"/>
        <v>126000</v>
      </c>
      <c r="I16" s="13">
        <f t="shared" si="5"/>
        <v>2513700</v>
      </c>
      <c r="J16"/>
      <c r="K16"/>
    </row>
    <row r="17" spans="1:11" ht="14.25">
      <c r="A17" s="45" t="s">
        <v>4</v>
      </c>
      <c r="B17" s="46"/>
      <c r="C17" s="46"/>
      <c r="D17" s="47"/>
      <c r="E17" s="2">
        <f>SUM(E9:E16)</f>
        <v>180</v>
      </c>
      <c r="F17" s="2">
        <f>SUM(F9:F16)</f>
        <v>432500</v>
      </c>
      <c r="G17" s="2">
        <f>SUM(G9:G16)</f>
        <v>11557500</v>
      </c>
      <c r="H17" s="2">
        <f>SUM(H9:H16)</f>
        <v>577875</v>
      </c>
      <c r="I17" s="2">
        <f>SUM(I9:I16)</f>
        <v>11751075</v>
      </c>
      <c r="J17"/>
      <c r="K17"/>
    </row>
    <row r="18" spans="1:11" ht="15.75">
      <c r="A18" s="9"/>
      <c r="B18" s="12"/>
      <c r="C18" s="10"/>
      <c r="D18" s="11"/>
      <c r="E18" s="12"/>
      <c r="F18" s="9"/>
      <c r="G18" s="22" t="s">
        <v>47</v>
      </c>
      <c r="H18"/>
      <c r="I18"/>
      <c r="J18"/>
      <c r="K18"/>
    </row>
    <row r="19" spans="3:8" ht="14.25" customHeight="1">
      <c r="C19" s="5" t="s">
        <v>2</v>
      </c>
      <c r="G19" s="21" t="s">
        <v>49</v>
      </c>
      <c r="H19" s="21" t="s">
        <v>46</v>
      </c>
    </row>
    <row r="20" spans="3:8" ht="14.25" customHeight="1">
      <c r="C20" s="17" t="s">
        <v>6</v>
      </c>
      <c r="D20" s="17" t="s">
        <v>30</v>
      </c>
      <c r="E20" s="18" t="s">
        <v>27</v>
      </c>
      <c r="G20" s="2" t="s">
        <v>12</v>
      </c>
      <c r="H20" s="2">
        <f>SUMIF($B$9:$B$16,G20&amp;"*",$E$9:$E$16)</f>
        <v>73</v>
      </c>
    </row>
    <row r="21" spans="3:8" ht="14.25">
      <c r="C21" s="2" t="s">
        <v>12</v>
      </c>
      <c r="D21" s="19" t="s">
        <v>26</v>
      </c>
      <c r="E21" s="3">
        <v>350</v>
      </c>
      <c r="G21" s="2" t="s">
        <v>10</v>
      </c>
      <c r="H21" s="2">
        <f>SUMIF($B$9:$B$16,G21&amp;"*",$E$9:$E$16)</f>
        <v>12</v>
      </c>
    </row>
    <row r="22" spans="3:8" ht="14.25">
      <c r="C22" s="2" t="s">
        <v>10</v>
      </c>
      <c r="D22" s="19" t="s">
        <v>22</v>
      </c>
      <c r="E22" s="3">
        <v>80</v>
      </c>
      <c r="G22" s="2" t="s">
        <v>21</v>
      </c>
      <c r="H22" s="2">
        <f>SUMIF($B$9:$B$16,G22&amp;"*",$E$9:$E$16)</f>
        <v>60</v>
      </c>
    </row>
    <row r="23" spans="3:8" ht="14.25">
      <c r="C23" s="2" t="s">
        <v>21</v>
      </c>
      <c r="D23" s="19" t="s">
        <v>25</v>
      </c>
      <c r="E23" s="3">
        <v>1700</v>
      </c>
      <c r="G23" s="2" t="s">
        <v>11</v>
      </c>
      <c r="H23" s="2">
        <f>SUMIF($B$9:$B$16,G23&amp;"*",$E$9:$E$16)</f>
        <v>16</v>
      </c>
    </row>
    <row r="24" spans="3:8" ht="14.25">
      <c r="C24" s="2" t="s">
        <v>11</v>
      </c>
      <c r="D24" s="19" t="s">
        <v>23</v>
      </c>
      <c r="E24" s="3">
        <v>40</v>
      </c>
      <c r="G24" s="2" t="s">
        <v>20</v>
      </c>
      <c r="H24" s="2">
        <f>SUMIF($B$9:$B$16,G24&amp;"*",$E$9:$E$16)</f>
        <v>19</v>
      </c>
    </row>
    <row r="25" spans="3:5" ht="14.25">
      <c r="C25" s="2" t="s">
        <v>20</v>
      </c>
      <c r="D25" s="19" t="s">
        <v>24</v>
      </c>
      <c r="E25" s="3">
        <v>480</v>
      </c>
    </row>
    <row r="26" ht="15.75">
      <c r="B26" s="5" t="s">
        <v>38</v>
      </c>
    </row>
    <row r="27" spans="2:8" ht="14.25">
      <c r="B27" s="3" t="s">
        <v>39</v>
      </c>
      <c r="C27" s="3">
        <v>0</v>
      </c>
      <c r="D27" s="3">
        <v>50</v>
      </c>
      <c r="E27" s="3">
        <v>100</v>
      </c>
      <c r="F27" s="3">
        <v>300</v>
      </c>
      <c r="G27" s="3">
        <v>500</v>
      </c>
      <c r="H27" s="3">
        <v>1500</v>
      </c>
    </row>
    <row r="28" spans="2:8" ht="14.25">
      <c r="B28" s="3" t="s">
        <v>9</v>
      </c>
      <c r="C28" s="3">
        <v>10000</v>
      </c>
      <c r="D28" s="13">
        <v>20000</v>
      </c>
      <c r="E28" s="16">
        <v>25000</v>
      </c>
      <c r="F28" s="16">
        <v>35000</v>
      </c>
      <c r="G28" s="16">
        <v>45000</v>
      </c>
      <c r="H28" s="16">
        <v>80000</v>
      </c>
    </row>
    <row r="29" spans="2:8" ht="14.25">
      <c r="B29"/>
      <c r="C29"/>
      <c r="D29"/>
      <c r="E29"/>
      <c r="F29"/>
      <c r="G29"/>
      <c r="H29"/>
    </row>
    <row r="30" ht="14.25">
      <c r="A30" s="4" t="s">
        <v>1</v>
      </c>
    </row>
    <row r="31" ht="14.25">
      <c r="A31" s="1" t="s">
        <v>34</v>
      </c>
    </row>
    <row r="32" ht="14.25">
      <c r="A32" s="1" t="s">
        <v>48</v>
      </c>
    </row>
    <row r="33" ht="14.25">
      <c r="A33" s="1" t="s">
        <v>43</v>
      </c>
    </row>
    <row r="34" ht="14.25">
      <c r="A34" s="1" t="s">
        <v>42</v>
      </c>
    </row>
    <row r="35" ht="14.25">
      <c r="A35" s="1" t="s">
        <v>41</v>
      </c>
    </row>
    <row r="36" ht="15" customHeight="1">
      <c r="A36" s="1" t="s">
        <v>44</v>
      </c>
    </row>
    <row r="37" ht="15" customHeight="1">
      <c r="A37" s="1" t="s">
        <v>40</v>
      </c>
    </row>
    <row r="38" ht="14.25">
      <c r="A38" s="1" t="s">
        <v>51</v>
      </c>
    </row>
    <row r="39" ht="14.25">
      <c r="A39" s="1" t="s">
        <v>52</v>
      </c>
    </row>
    <row r="40" ht="14.25">
      <c r="A40" s="1" t="s">
        <v>50</v>
      </c>
    </row>
    <row r="41" spans="1:8" ht="14.25">
      <c r="A41" s="1" t="s">
        <v>35</v>
      </c>
      <c r="H41" s="15"/>
    </row>
    <row r="42" spans="1:9" ht="14.25">
      <c r="A42" s="48" t="s">
        <v>36</v>
      </c>
      <c r="B42" s="48"/>
      <c r="C42" s="48"/>
      <c r="D42" s="48"/>
      <c r="E42" s="48"/>
      <c r="F42" s="48"/>
      <c r="G42" s="48"/>
      <c r="H42" s="48"/>
      <c r="I42" s="48"/>
    </row>
  </sheetData>
  <mergeCells count="3">
    <mergeCell ref="B7:G7"/>
    <mergeCell ref="A17:D17"/>
    <mergeCell ref="A42:I42"/>
  </mergeCells>
  <printOptions/>
  <pageMargins left="0.25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M47"/>
  <sheetViews>
    <sheetView tabSelected="1" workbookViewId="0" topLeftCell="A10">
      <selection activeCell="B30" sqref="B30"/>
    </sheetView>
  </sheetViews>
  <sheetFormatPr defaultColWidth="9.140625" defaultRowHeight="12.75"/>
  <cols>
    <col min="1" max="1" width="10.8515625" style="1" customWidth="1"/>
    <col min="2" max="2" width="7.00390625" style="1" customWidth="1"/>
    <col min="3" max="3" width="9.8515625" style="1" customWidth="1"/>
    <col min="4" max="4" width="16.421875" style="1" customWidth="1"/>
    <col min="5" max="5" width="12.28125" style="1" customWidth="1"/>
    <col min="6" max="6" width="8.28125" style="1" customWidth="1"/>
    <col min="7" max="7" width="8.140625" style="1" customWidth="1"/>
    <col min="8" max="8" width="7.28125" style="1" customWidth="1"/>
    <col min="9" max="9" width="6.7109375" style="1" customWidth="1"/>
    <col min="10" max="10" width="9.28125" style="1" customWidth="1"/>
    <col min="11" max="11" width="7.8515625" style="24" customWidth="1"/>
    <col min="12" max="13" width="9.28125" style="24" customWidth="1"/>
    <col min="14" max="14" width="13.8515625" style="1" customWidth="1"/>
    <col min="15" max="16384" width="9.28125" style="1" customWidth="1"/>
  </cols>
  <sheetData>
    <row r="1" spans="1:10" ht="14.25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0" ht="14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4.25">
      <c r="A3" s="25" t="s">
        <v>53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8" customHeight="1">
      <c r="A4" s="24"/>
      <c r="B4" s="26" t="s">
        <v>54</v>
      </c>
      <c r="C4" s="24"/>
      <c r="D4" s="24"/>
      <c r="E4" s="24"/>
      <c r="F4" s="24"/>
      <c r="G4" s="24"/>
      <c r="H4" s="24"/>
      <c r="I4" s="24"/>
      <c r="J4" s="24"/>
    </row>
    <row r="5" spans="1:11" ht="28.5" customHeight="1">
      <c r="A5" s="24"/>
      <c r="B5" s="50" t="s">
        <v>96</v>
      </c>
      <c r="C5" s="50"/>
      <c r="D5" s="50"/>
      <c r="E5" s="50"/>
      <c r="F5" s="50"/>
      <c r="G5" s="50"/>
      <c r="H5" s="50"/>
      <c r="I5" s="50"/>
      <c r="J5" s="50"/>
      <c r="K5" s="50"/>
    </row>
    <row r="6" spans="1:10" ht="14.25">
      <c r="A6" s="23" t="s">
        <v>97</v>
      </c>
      <c r="B6" s="24"/>
      <c r="C6" s="24"/>
      <c r="D6" s="24"/>
      <c r="E6" s="24"/>
      <c r="F6" s="24"/>
      <c r="G6" s="24"/>
      <c r="H6" s="24"/>
      <c r="I6" s="24"/>
      <c r="J6" s="24"/>
    </row>
    <row r="7" spans="1:12" ht="14.25" customHeight="1">
      <c r="A7" s="24"/>
      <c r="B7" s="51" t="s">
        <v>0</v>
      </c>
      <c r="C7" s="51" t="s">
        <v>58</v>
      </c>
      <c r="D7" s="51" t="s">
        <v>59</v>
      </c>
      <c r="E7" s="51" t="s">
        <v>60</v>
      </c>
      <c r="F7" s="51" t="s">
        <v>61</v>
      </c>
      <c r="G7" s="53" t="s">
        <v>63</v>
      </c>
      <c r="H7" s="54"/>
      <c r="I7" s="55"/>
      <c r="J7" s="56" t="s">
        <v>64</v>
      </c>
      <c r="K7" s="56" t="s">
        <v>79</v>
      </c>
      <c r="L7" s="56" t="s">
        <v>65</v>
      </c>
    </row>
    <row r="8" spans="1:12" ht="14.25">
      <c r="A8" s="24"/>
      <c r="B8" s="52"/>
      <c r="C8" s="52"/>
      <c r="D8" s="52"/>
      <c r="E8" s="52"/>
      <c r="F8" s="52"/>
      <c r="G8" s="36" t="s">
        <v>62</v>
      </c>
      <c r="H8" s="36" t="s">
        <v>81</v>
      </c>
      <c r="I8" s="36" t="s">
        <v>82</v>
      </c>
      <c r="J8" s="56"/>
      <c r="K8" s="57"/>
      <c r="L8" s="57"/>
    </row>
    <row r="9" spans="1:12" ht="15.75">
      <c r="A9" s="24"/>
      <c r="B9" s="39"/>
      <c r="C9" s="27"/>
      <c r="D9" s="28" t="s">
        <v>72</v>
      </c>
      <c r="E9" s="29">
        <v>28873</v>
      </c>
      <c r="F9" s="37" t="s">
        <v>68</v>
      </c>
      <c r="G9" s="27">
        <v>7</v>
      </c>
      <c r="H9" s="27">
        <v>8</v>
      </c>
      <c r="I9" s="27">
        <v>6</v>
      </c>
      <c r="J9" s="41">
        <f>HLOOKUP(F9,$E$21:$G$22,2,0)</f>
        <v>1</v>
      </c>
      <c r="K9" s="42">
        <f>I9*2+H9+G9</f>
        <v>27</v>
      </c>
      <c r="L9" s="42" t="str">
        <f>IF(OR(K9&lt;$K$21,I9=0,H9=0,G9=0),"hỏng","TT")</f>
        <v>TT</v>
      </c>
    </row>
    <row r="10" spans="1:12" ht="15.75">
      <c r="A10" s="24"/>
      <c r="B10" s="28"/>
      <c r="C10" s="27"/>
      <c r="D10" s="28" t="s">
        <v>73</v>
      </c>
      <c r="E10" s="29">
        <v>30490</v>
      </c>
      <c r="F10" s="37" t="s">
        <v>67</v>
      </c>
      <c r="G10" s="27">
        <v>0</v>
      </c>
      <c r="H10" s="27">
        <v>9</v>
      </c>
      <c r="I10" s="27">
        <v>8</v>
      </c>
      <c r="J10" s="41">
        <f aca="true" t="shared" si="0" ref="J10:J18">HLOOKUP(F10,$E$21:$G$22,2,0)</f>
        <v>2</v>
      </c>
      <c r="K10" s="42">
        <f aca="true" t="shared" si="1" ref="K10:K18">I10*2+H10+G10</f>
        <v>25</v>
      </c>
      <c r="L10" s="42" t="str">
        <f aca="true" t="shared" si="2" ref="L10:L18">IF(OR(K10&lt;$K$21,I10=0,H10=0,G10=0),"hỏng","TT")</f>
        <v>hỏng</v>
      </c>
    </row>
    <row r="11" spans="1:12" ht="15.75">
      <c r="A11" s="24"/>
      <c r="B11" s="28"/>
      <c r="C11" s="27"/>
      <c r="D11" s="28" t="s">
        <v>74</v>
      </c>
      <c r="E11" s="29">
        <v>29387</v>
      </c>
      <c r="F11" s="37" t="s">
        <v>67</v>
      </c>
      <c r="G11" s="27">
        <v>5</v>
      </c>
      <c r="H11" s="27">
        <v>9</v>
      </c>
      <c r="I11" s="27">
        <v>7</v>
      </c>
      <c r="J11" s="41">
        <f t="shared" si="0"/>
        <v>2</v>
      </c>
      <c r="K11" s="42">
        <f t="shared" si="1"/>
        <v>28</v>
      </c>
      <c r="L11" s="42" t="str">
        <f t="shared" si="2"/>
        <v>TT</v>
      </c>
    </row>
    <row r="12" spans="1:12" ht="15.75">
      <c r="A12" s="24"/>
      <c r="B12" s="28"/>
      <c r="C12" s="27"/>
      <c r="D12" s="28" t="s">
        <v>75</v>
      </c>
      <c r="E12" s="29">
        <v>29375</v>
      </c>
      <c r="F12" s="37" t="s">
        <v>69</v>
      </c>
      <c r="G12" s="27">
        <v>7</v>
      </c>
      <c r="H12" s="27">
        <v>0</v>
      </c>
      <c r="I12" s="27">
        <v>9</v>
      </c>
      <c r="J12" s="41">
        <f t="shared" si="0"/>
        <v>0</v>
      </c>
      <c r="K12" s="42">
        <f t="shared" si="1"/>
        <v>25</v>
      </c>
      <c r="L12" s="42" t="str">
        <f t="shared" si="2"/>
        <v>hỏng</v>
      </c>
    </row>
    <row r="13" spans="1:12" ht="15.75">
      <c r="A13" s="24"/>
      <c r="B13" s="28"/>
      <c r="C13" s="27"/>
      <c r="D13" s="28" t="s">
        <v>76</v>
      </c>
      <c r="E13" s="29">
        <v>31271</v>
      </c>
      <c r="F13" s="37" t="s">
        <v>69</v>
      </c>
      <c r="G13" s="27">
        <v>4</v>
      </c>
      <c r="H13" s="27">
        <v>7</v>
      </c>
      <c r="I13" s="27">
        <v>6</v>
      </c>
      <c r="J13" s="41">
        <f t="shared" si="0"/>
        <v>0</v>
      </c>
      <c r="K13" s="42">
        <f t="shared" si="1"/>
        <v>23</v>
      </c>
      <c r="L13" s="42" t="str">
        <f t="shared" si="2"/>
        <v>TT</v>
      </c>
    </row>
    <row r="14" spans="1:12" ht="15.75">
      <c r="A14" s="24"/>
      <c r="B14" s="28"/>
      <c r="C14" s="27"/>
      <c r="D14" s="28" t="s">
        <v>77</v>
      </c>
      <c r="E14" s="29">
        <v>30920</v>
      </c>
      <c r="F14" s="37" t="s">
        <v>67</v>
      </c>
      <c r="G14" s="27">
        <v>4</v>
      </c>
      <c r="H14" s="27">
        <v>6</v>
      </c>
      <c r="I14" s="27">
        <v>5</v>
      </c>
      <c r="J14" s="41">
        <f t="shared" si="0"/>
        <v>2</v>
      </c>
      <c r="K14" s="42">
        <f t="shared" si="1"/>
        <v>20</v>
      </c>
      <c r="L14" s="42" t="str">
        <f t="shared" si="2"/>
        <v>TT</v>
      </c>
    </row>
    <row r="15" spans="1:12" ht="15.75">
      <c r="A15" s="24"/>
      <c r="B15" s="28"/>
      <c r="C15" s="27"/>
      <c r="D15" s="28" t="s">
        <v>77</v>
      </c>
      <c r="E15" s="29">
        <v>31271</v>
      </c>
      <c r="F15" s="37" t="s">
        <v>67</v>
      </c>
      <c r="G15" s="27">
        <v>4</v>
      </c>
      <c r="H15" s="27">
        <v>6</v>
      </c>
      <c r="I15" s="27">
        <v>2</v>
      </c>
      <c r="J15" s="41">
        <f t="shared" si="0"/>
        <v>2</v>
      </c>
      <c r="K15" s="42">
        <f t="shared" si="1"/>
        <v>14</v>
      </c>
      <c r="L15" s="42" t="str">
        <f t="shared" si="2"/>
        <v>hỏng</v>
      </c>
    </row>
    <row r="16" spans="1:12" ht="15.75">
      <c r="A16" s="24"/>
      <c r="B16" s="28"/>
      <c r="C16" s="28"/>
      <c r="D16" s="40" t="s">
        <v>89</v>
      </c>
      <c r="E16" s="29">
        <v>29417</v>
      </c>
      <c r="F16" s="37" t="s">
        <v>68</v>
      </c>
      <c r="G16" s="27">
        <v>2</v>
      </c>
      <c r="H16" s="27">
        <v>5</v>
      </c>
      <c r="I16" s="27">
        <v>3</v>
      </c>
      <c r="J16" s="41">
        <f t="shared" si="0"/>
        <v>1</v>
      </c>
      <c r="K16" s="42">
        <f t="shared" si="1"/>
        <v>13</v>
      </c>
      <c r="L16" s="42" t="str">
        <f t="shared" si="2"/>
        <v>hỏng</v>
      </c>
    </row>
    <row r="17" spans="1:12" ht="15.75">
      <c r="A17" s="24"/>
      <c r="B17" s="28"/>
      <c r="C17" s="28"/>
      <c r="D17" s="40" t="s">
        <v>90</v>
      </c>
      <c r="E17" s="29">
        <v>30905</v>
      </c>
      <c r="F17" s="37" t="s">
        <v>67</v>
      </c>
      <c r="G17" s="27">
        <v>1</v>
      </c>
      <c r="H17" s="27">
        <v>1</v>
      </c>
      <c r="I17" s="27">
        <v>7</v>
      </c>
      <c r="J17" s="41">
        <f t="shared" si="0"/>
        <v>2</v>
      </c>
      <c r="K17" s="42">
        <f t="shared" si="1"/>
        <v>16</v>
      </c>
      <c r="L17" s="42" t="str">
        <f t="shared" si="2"/>
        <v>hỏng</v>
      </c>
    </row>
    <row r="18" spans="1:12" ht="15.75">
      <c r="A18" s="24"/>
      <c r="B18" s="28"/>
      <c r="C18" s="28"/>
      <c r="D18" s="40" t="s">
        <v>91</v>
      </c>
      <c r="E18" s="29">
        <v>29207</v>
      </c>
      <c r="F18" s="37" t="s">
        <v>69</v>
      </c>
      <c r="G18" s="27">
        <v>4</v>
      </c>
      <c r="H18" s="27">
        <v>3</v>
      </c>
      <c r="I18" s="27">
        <v>5</v>
      </c>
      <c r="J18" s="41">
        <f t="shared" si="0"/>
        <v>0</v>
      </c>
      <c r="K18" s="42">
        <f t="shared" si="1"/>
        <v>17</v>
      </c>
      <c r="L18" s="42" t="str">
        <f t="shared" si="2"/>
        <v>hỏng</v>
      </c>
    </row>
    <row r="19" ht="14.25">
      <c r="K19" s="1"/>
    </row>
    <row r="20" spans="4:10" ht="14.25">
      <c r="D20" s="23" t="s">
        <v>55</v>
      </c>
      <c r="F20" s="24"/>
      <c r="G20" s="24"/>
      <c r="H20"/>
      <c r="I20"/>
      <c r="J20" s="24"/>
    </row>
    <row r="21" spans="4:11" ht="14.25">
      <c r="D21" s="32" t="s">
        <v>66</v>
      </c>
      <c r="E21" s="27" t="s">
        <v>67</v>
      </c>
      <c r="F21" s="27" t="s">
        <v>68</v>
      </c>
      <c r="G21" s="27" t="s">
        <v>69</v>
      </c>
      <c r="H21" s="24"/>
      <c r="I21" s="3"/>
      <c r="J21" s="38" t="s">
        <v>80</v>
      </c>
      <c r="K21" s="32">
        <v>18</v>
      </c>
    </row>
    <row r="22" spans="1:8" ht="14.25">
      <c r="A22" s="24"/>
      <c r="B22" s="24"/>
      <c r="C22"/>
      <c r="D22" s="32" t="s">
        <v>70</v>
      </c>
      <c r="E22" s="27">
        <v>2</v>
      </c>
      <c r="F22" s="27">
        <v>1</v>
      </c>
      <c r="G22" s="27">
        <v>0</v>
      </c>
      <c r="H22" s="24"/>
    </row>
    <row r="23" ht="14.25">
      <c r="H23" s="24"/>
    </row>
    <row r="24" spans="5:10" ht="14.25">
      <c r="E24" s="24"/>
      <c r="F24" s="24"/>
      <c r="G24" s="24"/>
      <c r="H24" s="24"/>
      <c r="I24" s="24"/>
      <c r="J24" s="24"/>
    </row>
    <row r="25" spans="2:10" ht="15.75">
      <c r="B25" s="5" t="s">
        <v>87</v>
      </c>
      <c r="E25" s="24"/>
      <c r="F25" s="24"/>
      <c r="G25" s="24"/>
      <c r="H25" s="24"/>
      <c r="I25" s="24"/>
      <c r="J25" s="24"/>
    </row>
    <row r="26" spans="2:10" ht="14.25">
      <c r="B26" s="31" t="s">
        <v>84</v>
      </c>
      <c r="C26" s="33"/>
      <c r="D26" s="33"/>
      <c r="E26" s="33">
        <f>COUNTIF($L$9:$L$18,"tt")</f>
        <v>4</v>
      </c>
      <c r="F26" s="24"/>
      <c r="G26" s="24"/>
      <c r="H26" s="24"/>
      <c r="I26" s="24"/>
      <c r="J26" s="24"/>
    </row>
    <row r="27" spans="2:10" ht="14.25">
      <c r="B27" s="31" t="s">
        <v>85</v>
      </c>
      <c r="C27" s="28"/>
      <c r="D27" s="28"/>
      <c r="E27" s="33">
        <f>COUNTIF($L$9:$L$18,"hỏng")</f>
        <v>6</v>
      </c>
      <c r="F27" s="24"/>
      <c r="G27" s="24"/>
      <c r="H27" s="24"/>
      <c r="I27" s="24"/>
      <c r="J27" s="24"/>
    </row>
    <row r="28" spans="2:10" ht="14.25">
      <c r="B28" s="24"/>
      <c r="C28" s="24"/>
      <c r="D28" s="24"/>
      <c r="E28" s="24"/>
      <c r="F28" s="24"/>
      <c r="G28" s="24"/>
      <c r="H28" s="24"/>
      <c r="I28" s="24"/>
      <c r="J28" s="24"/>
    </row>
    <row r="29" spans="2:10" ht="14.25">
      <c r="B29" s="24"/>
      <c r="C29" s="24"/>
      <c r="D29" s="24"/>
      <c r="E29" s="24"/>
      <c r="F29" s="24"/>
      <c r="G29" s="24"/>
      <c r="H29" s="24"/>
      <c r="I29" s="24"/>
      <c r="J29" s="24"/>
    </row>
    <row r="30" spans="2:10" ht="14.25">
      <c r="B30" s="58" t="s">
        <v>98</v>
      </c>
      <c r="C30" s="24"/>
      <c r="D30" s="24"/>
      <c r="E30" s="24"/>
      <c r="F30" s="24"/>
      <c r="G30" s="24"/>
      <c r="H30" s="24"/>
      <c r="I30" s="24"/>
      <c r="J30" s="24"/>
    </row>
    <row r="31" spans="2:10" ht="14.25">
      <c r="B31" s="24"/>
      <c r="C31" s="24"/>
      <c r="D31" s="24"/>
      <c r="E31" s="24"/>
      <c r="F31" s="24"/>
      <c r="G31" s="24"/>
      <c r="H31" s="24"/>
      <c r="I31" s="24"/>
      <c r="J31" s="24"/>
    </row>
    <row r="32" spans="2:10" ht="14.25">
      <c r="B32" s="24"/>
      <c r="C32" s="24"/>
      <c r="D32" s="24"/>
      <c r="E32" s="24"/>
      <c r="F32" s="24"/>
      <c r="G32" s="24"/>
      <c r="H32" s="24"/>
      <c r="I32" s="24"/>
      <c r="J32" s="24"/>
    </row>
    <row r="33" spans="2:10" ht="14.25">
      <c r="B33" s="24"/>
      <c r="C33" s="24"/>
      <c r="D33" s="24"/>
      <c r="E33" s="24"/>
      <c r="F33" s="24"/>
      <c r="G33" s="24"/>
      <c r="H33" s="24"/>
      <c r="I33" s="24"/>
      <c r="J33" s="24"/>
    </row>
    <row r="34" spans="7:10" ht="14.25">
      <c r="G34" s="24"/>
      <c r="H34" s="24"/>
      <c r="I34" s="24"/>
      <c r="J34" s="24"/>
    </row>
    <row r="35" spans="6:10" ht="14.25">
      <c r="F35" s="30"/>
      <c r="G35" s="30"/>
      <c r="H35" s="30"/>
      <c r="I35" s="30"/>
      <c r="J35" s="30"/>
    </row>
    <row r="37" spans="1:5" ht="15.75">
      <c r="A37" s="34" t="s">
        <v>56</v>
      </c>
      <c r="B37" s="24"/>
      <c r="C37" s="24"/>
      <c r="E37" s="24"/>
    </row>
    <row r="38" spans="1:5" ht="15.75">
      <c r="A38" s="35" t="s">
        <v>71</v>
      </c>
      <c r="B38" s="24"/>
      <c r="C38" s="24"/>
      <c r="E38" s="30"/>
    </row>
    <row r="39" ht="15.75">
      <c r="A39" s="35" t="s">
        <v>83</v>
      </c>
    </row>
    <row r="40" ht="15.75">
      <c r="A40" s="35" t="s">
        <v>94</v>
      </c>
    </row>
    <row r="41" ht="15.75">
      <c r="A41" s="35" t="s">
        <v>78</v>
      </c>
    </row>
    <row r="42" ht="15.75">
      <c r="A42" s="35" t="s">
        <v>95</v>
      </c>
    </row>
    <row r="43" spans="1:13" ht="33" customHeight="1">
      <c r="A43" s="49" t="s">
        <v>92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ht="15.75">
      <c r="A44" s="35" t="s">
        <v>86</v>
      </c>
    </row>
    <row r="45" ht="15.75">
      <c r="A45" s="35" t="s">
        <v>88</v>
      </c>
    </row>
    <row r="46" spans="1:11" ht="33.75" customHeight="1">
      <c r="A46" s="49" t="s">
        <v>93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</row>
    <row r="47" ht="14.25">
      <c r="E47" s="30" t="s">
        <v>57</v>
      </c>
    </row>
  </sheetData>
  <mergeCells count="12">
    <mergeCell ref="L7:L8"/>
    <mergeCell ref="A43:M43"/>
    <mergeCell ref="A46:K46"/>
    <mergeCell ref="B5:K5"/>
    <mergeCell ref="B7:B8"/>
    <mergeCell ref="C7:C8"/>
    <mergeCell ref="D7:D8"/>
    <mergeCell ref="E7:E8"/>
    <mergeCell ref="F7:F8"/>
    <mergeCell ref="G7:I7"/>
    <mergeCell ref="J7:J8"/>
    <mergeCell ref="K7:K8"/>
  </mergeCells>
  <printOptions/>
  <pageMargins left="0.11" right="0.06" top="1" bottom="1" header="0.5" footer="0.5"/>
  <pageSetup horizontalDpi="200" verticalDpi="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levanphan</cp:lastModifiedBy>
  <cp:lastPrinted>2005-07-13T01:44:53Z</cp:lastPrinted>
  <dcterms:created xsi:type="dcterms:W3CDTF">2003-01-09T07:13:32Z</dcterms:created>
  <dcterms:modified xsi:type="dcterms:W3CDTF">2007-01-08T15:31:42Z</dcterms:modified>
  <cp:category/>
  <cp:version/>
  <cp:contentType/>
  <cp:contentStatus/>
</cp:coreProperties>
</file>