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35" windowHeight="2640" activeTab="1"/>
  </bookViews>
  <sheets>
    <sheet name="g=0%" sheetId="1" r:id="rId1"/>
    <sheet name="g=10%" sheetId="2" r:id="rId2"/>
    <sheet name="Scenario Summary" sheetId="3" r:id="rId3"/>
    <sheet name="CB_DATA_" sheetId="4" state="veryHidden" r:id="rId4"/>
  </sheets>
  <definedNames>
    <definedName name="CB_066be7774ce446419d9a273c582df8a5" localSheetId="1" hidden="1">'g=10%'!$D$20</definedName>
    <definedName name="CB_0c920038d3474bff8353409678c0fff6" localSheetId="1" hidden="1">'g=10%'!$B$138</definedName>
    <definedName name="CB_a135a71813274e73a42132bf3340738a" localSheetId="1" hidden="1">'g=10%'!$D$10</definedName>
    <definedName name="CB_ac8103dcdee74e458443ff37c36c4294" localSheetId="1" hidden="1">'g=10%'!$D$21</definedName>
    <definedName name="CB_f0eeedb8d1d34678968bdc3dd47f4c5d" localSheetId="1" hidden="1">'g=10%'!$D$15</definedName>
    <definedName name="CBWorkbookPriority" localSheetId="3" hidden="1">-1272839002</definedName>
    <definedName name="CBx_470747119a9c46c593bbcae8cb5a3fed" localSheetId="3" hidden="1">"'g=10%'!$A$1"</definedName>
    <definedName name="CBx_568b1403a16d4d8fbecc82f0d3b1080c" localSheetId="3" hidden="1">"'CB_DATA_'!$A$1"</definedName>
    <definedName name="CBx_Sheet_Guid" localSheetId="3" hidden="1">"'568b1403-a16d-4d8f-becc-82f0d3b1080c"</definedName>
    <definedName name="CBx_Sheet_Guid" localSheetId="1" hidden="1">"'47074711-9a9c-46c5-93bb-cae8cb5a3fed"</definedName>
  </definedNames>
  <calcPr fullCalcOnLoad="1"/>
</workbook>
</file>

<file path=xl/sharedStrings.xml><?xml version="1.0" encoding="utf-8"?>
<sst xmlns="http://schemas.openxmlformats.org/spreadsheetml/2006/main" count="352" uniqueCount="152">
  <si>
    <t xml:space="preserve"> + AR</t>
  </si>
  <si>
    <t xml:space="preserve"> + AP</t>
  </si>
  <si>
    <t xml:space="preserve"> + CB</t>
  </si>
  <si>
    <t>doanh thu</t>
  </si>
  <si>
    <t xml:space="preserve"> </t>
  </si>
  <si>
    <t>MMTB</t>
  </si>
  <si>
    <t>1.Doanh thu</t>
  </si>
  <si>
    <t>4.CP QL BH</t>
  </si>
  <si>
    <t>5.EBIT</t>
  </si>
  <si>
    <t>7.EBT</t>
  </si>
  <si>
    <t>9.EAT</t>
  </si>
  <si>
    <t>AR</t>
  </si>
  <si>
    <t>Delta(AR)</t>
  </si>
  <si>
    <t>AP</t>
  </si>
  <si>
    <t>Delta(AP)</t>
  </si>
  <si>
    <t>CB</t>
  </si>
  <si>
    <t>Delta(CB)</t>
  </si>
  <si>
    <t>Bảng thông số dự án</t>
  </si>
  <si>
    <t xml:space="preserve"> + Đất đai</t>
  </si>
  <si>
    <t xml:space="preserve"> + Máy móc thiết bị</t>
  </si>
  <si>
    <t xml:space="preserve"> + Thời gian hữu dụng của MMTB</t>
  </si>
  <si>
    <t xml:space="preserve"> + Số năm khai thác</t>
  </si>
  <si>
    <t xml:space="preserve"> + Vốn vay</t>
  </si>
  <si>
    <t xml:space="preserve"> + Lãi vay</t>
  </si>
  <si>
    <t xml:space="preserve"> + Thời hạn vay</t>
  </si>
  <si>
    <t xml:space="preserve"> + Năng lực sản xuất</t>
  </si>
  <si>
    <t xml:space="preserve"> + Giá bán</t>
  </si>
  <si>
    <t>Năm 1</t>
  </si>
  <si>
    <t>Năm 2</t>
  </si>
  <si>
    <t>Năm 3</t>
  </si>
  <si>
    <t xml:space="preserve"> + Công suất hoạt động</t>
  </si>
  <si>
    <t xml:space="preserve"> + Chi phí đầu vào trực tiếp</t>
  </si>
  <si>
    <t xml:space="preserve"> + Chi phí QL&amp;BH</t>
  </si>
  <si>
    <t xml:space="preserve"> + Thuế TNDN</t>
  </si>
  <si>
    <t xml:space="preserve"> + Suất chiết khấu</t>
  </si>
  <si>
    <t xml:space="preserve"> + Lạm phát</t>
  </si>
  <si>
    <t>Doanh thu</t>
  </si>
  <si>
    <t>triệu đ/sp</t>
  </si>
  <si>
    <t>sp/năm</t>
  </si>
  <si>
    <t>năm (trả đều hàng kỳ)</t>
  </si>
  <si>
    <t>triệu đồng</t>
  </si>
  <si>
    <t>năm (k/h đều)</t>
  </si>
  <si>
    <t>khoản mua hàng năm</t>
  </si>
  <si>
    <t>năm</t>
  </si>
  <si>
    <t>chi phí đầu tư</t>
  </si>
  <si>
    <t>Bảng kế hoạch đầu tư</t>
  </si>
  <si>
    <t xml:space="preserve">                       Năm
Khoản mục</t>
  </si>
  <si>
    <t>Đất đai</t>
  </si>
  <si>
    <t>Tổng</t>
  </si>
  <si>
    <t>Bảng kế hoạch khấu hao</t>
  </si>
  <si>
    <t>Giá trị còn lại cuối kỳ</t>
  </si>
  <si>
    <t>Khấu hao tích lũy</t>
  </si>
  <si>
    <t>Khấu hao trong kỳ</t>
  </si>
  <si>
    <t>Giá trị còn lại đầu kỳ</t>
  </si>
  <si>
    <t>Dư nợ đầu kỳ</t>
  </si>
  <si>
    <t>Dư nợ cuối kỳ</t>
  </si>
  <si>
    <t>Trả ngân hàng</t>
  </si>
  <si>
    <t xml:space="preserve"> +Trả gốc</t>
  </si>
  <si>
    <t xml:space="preserve"> +Trả lãi</t>
  </si>
  <si>
    <t>Kế hoạch lãi lỗ của dự án</t>
  </si>
  <si>
    <t>2.Giá vốn hàng bán</t>
  </si>
  <si>
    <t>3.Lãi gộp</t>
  </si>
  <si>
    <t>6.Lãi vay</t>
  </si>
  <si>
    <t>8.Thuế TN</t>
  </si>
  <si>
    <t>Bảng thay đổi nhu cầu VLĐ</t>
  </si>
  <si>
    <t>Ngân lưu tài chính dự án (quan điểm AEPV)</t>
  </si>
  <si>
    <t xml:space="preserve"> +Doanh thu</t>
  </si>
  <si>
    <t xml:space="preserve"> +Delta(AR)</t>
  </si>
  <si>
    <t xml:space="preserve"> +Thanh lý đất</t>
  </si>
  <si>
    <t xml:space="preserve"> +Thanh lý MMTB</t>
  </si>
  <si>
    <t>Tổng thu</t>
  </si>
  <si>
    <t xml:space="preserve"> + Mua đất</t>
  </si>
  <si>
    <t xml:space="preserve"> + MMTB</t>
  </si>
  <si>
    <t>2. CHI</t>
  </si>
  <si>
    <t>1. THU</t>
  </si>
  <si>
    <t xml:space="preserve"> + Chi phí đầu vào trực tiếp</t>
  </si>
  <si>
    <t xml:space="preserve"> + Chi phí QLBH</t>
  </si>
  <si>
    <t xml:space="preserve"> + Delta(AP)</t>
  </si>
  <si>
    <t xml:space="preserve"> + Delta(CB)</t>
  </si>
  <si>
    <t xml:space="preserve"> + Thuế TN</t>
  </si>
  <si>
    <t>Tổng chi</t>
  </si>
  <si>
    <t>3. RÒNG</t>
  </si>
  <si>
    <t xml:space="preserve"> + CP đầu vào trực tiếp</t>
  </si>
  <si>
    <t xml:space="preserve"> + Khấu hao</t>
  </si>
  <si>
    <t>Ngân lưu tài chính dự án (quan điểm TIP)</t>
  </si>
  <si>
    <t>Ngân lưu tài chính dự án (quan điểm EPV)</t>
  </si>
  <si>
    <t xml:space="preserve"> +Vốn vay</t>
  </si>
  <si>
    <t xml:space="preserve"> + Trả ngân hàng (gốc+lãi)</t>
  </si>
  <si>
    <r>
      <t xml:space="preserve">Kế hoạch vay và trả nợ </t>
    </r>
    <r>
      <rPr>
        <i/>
        <sz val="20"/>
        <color indexed="30"/>
        <rFont val="Calibri"/>
        <family val="2"/>
      </rPr>
      <t>(pp kỳ khoản giảm dần)</t>
    </r>
  </si>
  <si>
    <t>=B131+NPV($D$20,C131:F131)</t>
  </si>
  <si>
    <t>NCF</t>
  </si>
  <si>
    <t>PV tích lũy</t>
  </si>
  <si>
    <t>(năm)</t>
  </si>
  <si>
    <t>NPV =</t>
  </si>
  <si>
    <t>THỰC HÀNH TIẾP THEO: Đánh giá dự án theo quan điểm EPV</t>
  </si>
  <si>
    <t>IRR =</t>
  </si>
  <si>
    <t>BCR =</t>
  </si>
  <si>
    <t>=IRR(B131:F131)</t>
  </si>
  <si>
    <r>
      <t xml:space="preserve">     =</t>
    </r>
    <r>
      <rPr>
        <sz val="17"/>
        <color indexed="36"/>
        <rFont val="Calibri"/>
        <family val="2"/>
      </rPr>
      <t>(B120+NPV($D$20,C120:F120))</t>
    </r>
    <r>
      <rPr>
        <sz val="17"/>
        <color indexed="8"/>
        <rFont val="Calibri"/>
        <family val="2"/>
      </rPr>
      <t>/</t>
    </r>
    <r>
      <rPr>
        <sz val="17"/>
        <color indexed="60"/>
        <rFont val="Calibri"/>
        <family val="2"/>
      </rPr>
      <t>(B130+NPV($D$20,C130:F130))</t>
    </r>
  </si>
  <si>
    <t>Thời gian hoàn vốn (có chiết khấu)</t>
  </si>
  <si>
    <t xml:space="preserve">  TGHV =</t>
  </si>
  <si>
    <t>=E139+ABS(E142)/F141</t>
  </si>
  <si>
    <t>PV12%</t>
  </si>
  <si>
    <t>Bảng thông số dự án - khi có lạm phát</t>
  </si>
  <si>
    <t>Bảng kế hoạch đầu tư (giữ nguyên)</t>
  </si>
  <si>
    <t>Bảng kế hoạch khấu hao (giữ nguyên)</t>
  </si>
  <si>
    <r>
      <t xml:space="preserve">Kế hoạch vay và trả nợ danh nghĩa </t>
    </r>
    <r>
      <rPr>
        <i/>
        <sz val="20"/>
        <color indexed="30"/>
        <rFont val="Calibri"/>
        <family val="2"/>
      </rPr>
      <t>(pp kỳ khoản giảm dần)</t>
    </r>
  </si>
  <si>
    <t>Lãi suất danh nghĩa</t>
  </si>
  <si>
    <t>Kế hoạch lãi lỗ danh nghĩa của dự án</t>
  </si>
  <si>
    <t>Chỉ số lạm phát</t>
  </si>
  <si>
    <t>Bảng thay đổi nhu cầu VLĐ danh nghĩa</t>
  </si>
  <si>
    <t>Ngân lưu tài chính dự án danh nghĩa (quan điểm AEPV)</t>
  </si>
  <si>
    <t xml:space="preserve"> NCF thực</t>
  </si>
  <si>
    <t>Ngân lưu tài chính danh nghĩa dự án (quan điểm TIP)</t>
  </si>
  <si>
    <t>Ngân lưu tài chính danh nghĩa dự án (quan điểm EPV)</t>
  </si>
  <si>
    <t xml:space="preserve">  NCF thực</t>
  </si>
  <si>
    <t>=B136+NPV($D$20,C136:F136)</t>
  </si>
  <si>
    <t>=IRR(B136:F136)</t>
  </si>
  <si>
    <t xml:space="preserve">     ' =(ABS(B136)+B138)/ABS(B136)</t>
  </si>
  <si>
    <t>=E143+ABS(E146)/F145</t>
  </si>
  <si>
    <t xml:space="preserve">PHÂN TÍCH RỦI RO </t>
  </si>
  <si>
    <t xml:space="preserve"> *Độ nhạy 1 chiều</t>
  </si>
  <si>
    <t>Lạm phát thay đổi</t>
  </si>
  <si>
    <t>NPV</t>
  </si>
  <si>
    <t>IRR</t>
  </si>
  <si>
    <t xml:space="preserve"> *Độ nhạy 2 chiều</t>
  </si>
  <si>
    <t xml:space="preserve"> GIÁ BÁN THAY ĐỔI</t>
  </si>
  <si>
    <t xml:space="preserve"> *Độ nhạy n chiều (phân tích kịch bản)</t>
  </si>
  <si>
    <t>LẠC QUAN</t>
  </si>
  <si>
    <t>BI QUAN</t>
  </si>
  <si>
    <t>1.GIÁ BÁN</t>
  </si>
  <si>
    <t>2.LẠM PHÁT</t>
  </si>
  <si>
    <t>3.AR</t>
  </si>
  <si>
    <t xml:space="preserve"> =&gt; NPV, IRR ?</t>
  </si>
  <si>
    <t>$D$15</t>
  </si>
  <si>
    <t>$D$21</t>
  </si>
  <si>
    <t>$D$5</t>
  </si>
  <si>
    <t>$B$138</t>
  </si>
  <si>
    <t>$B$139</t>
  </si>
  <si>
    <t>LAC QUAN</t>
  </si>
  <si>
    <t>Created by SONY on 15-08-2013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</si>
  <si>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</si>
  <si>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</si>
  <si>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</si>
  <si>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</si>
  <si>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</si>
  <si>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</si>
  <si>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</si>
  <si>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BT</t>
  </si>
  <si>
    <t>LQ</t>
  </si>
  <si>
    <t>BQ</t>
  </si>
  <si>
    <t>*PHÂN TÍCH MÔ PHỎNG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</si>
</sst>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%"/>
    <numFmt numFmtId="165" formatCode="0.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000%"/>
    <numFmt numFmtId="171" formatCode="0.0%"/>
    <numFmt numFmtId="172" formatCode="0.000%"/>
    <numFmt numFmtId="173" formatCode="0.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0"/>
      <color indexed="30"/>
      <name val="Calibri"/>
      <family val="2"/>
    </font>
    <font>
      <sz val="17"/>
      <color indexed="8"/>
      <name val="Calibri"/>
      <family val="2"/>
    </font>
    <font>
      <sz val="17"/>
      <color indexed="36"/>
      <name val="Calibri"/>
      <family val="2"/>
    </font>
    <font>
      <sz val="17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3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20"/>
      <color rgb="FF0070C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7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48" fillId="9" borderId="11" xfId="0" applyFont="1" applyFill="1" applyBorder="1" applyAlignment="1">
      <alignment wrapText="1"/>
    </xf>
    <xf numFmtId="0" fontId="48" fillId="9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48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4" fontId="54" fillId="0" borderId="10" xfId="0" applyNumberFormat="1" applyFont="1" applyBorder="1" applyAlignment="1" quotePrefix="1">
      <alignment/>
    </xf>
    <xf numFmtId="0" fontId="54" fillId="0" borderId="10" xfId="0" applyFont="1" applyBorder="1" applyAlignment="1" quotePrefix="1">
      <alignment/>
    </xf>
    <xf numFmtId="9" fontId="54" fillId="0" borderId="10" xfId="0" applyNumberFormat="1" applyFont="1" applyBorder="1" applyAlignment="1" quotePrefix="1">
      <alignment/>
    </xf>
    <xf numFmtId="0" fontId="55" fillId="0" borderId="0" xfId="0" applyFont="1" applyAlignment="1" quotePrefix="1">
      <alignment/>
    </xf>
    <xf numFmtId="0" fontId="53" fillId="0" borderId="0" xfId="0" applyFont="1" applyFill="1" applyBorder="1" applyAlignment="1">
      <alignment/>
    </xf>
    <xf numFmtId="0" fontId="56" fillId="9" borderId="11" xfId="0" applyFont="1" applyFill="1" applyBorder="1" applyAlignment="1">
      <alignment wrapText="1"/>
    </xf>
    <xf numFmtId="0" fontId="56" fillId="9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1" fontId="57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48" fillId="9" borderId="10" xfId="0" applyFont="1" applyFill="1" applyBorder="1" applyAlignment="1">
      <alignment wrapText="1"/>
    </xf>
    <xf numFmtId="4" fontId="48" fillId="9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7" fillId="9" borderId="10" xfId="0" applyFont="1" applyFill="1" applyBorder="1" applyAlignment="1">
      <alignment wrapText="1"/>
    </xf>
    <xf numFmtId="0" fontId="55" fillId="0" borderId="0" xfId="0" applyFont="1" applyAlignment="1">
      <alignment/>
    </xf>
    <xf numFmtId="4" fontId="53" fillId="0" borderId="0" xfId="0" applyNumberFormat="1" applyFont="1" applyAlignment="1" quotePrefix="1">
      <alignment/>
    </xf>
    <xf numFmtId="0" fontId="50" fillId="0" borderId="0" xfId="0" applyFont="1" applyFill="1" applyBorder="1" applyAlignment="1">
      <alignment/>
    </xf>
    <xf numFmtId="9" fontId="0" fillId="0" borderId="10" xfId="0" applyNumberFormat="1" applyBorder="1" applyAlignment="1">
      <alignment/>
    </xf>
    <xf numFmtId="9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9" fontId="0" fillId="33" borderId="13" xfId="0" applyNumberForma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4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5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0" fontId="30" fillId="35" borderId="15" xfId="0" applyFont="1" applyFill="1" applyBorder="1" applyAlignment="1">
      <alignment horizontal="left"/>
    </xf>
    <xf numFmtId="0" fontId="30" fillId="35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20" fillId="36" borderId="0" xfId="0" applyFont="1" applyFill="1" applyBorder="1" applyAlignment="1">
      <alignment horizontal="left"/>
    </xf>
    <xf numFmtId="0" fontId="31" fillId="36" borderId="17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32" fillId="35" borderId="16" xfId="0" applyFont="1" applyFill="1" applyBorder="1" applyAlignment="1">
      <alignment horizontal="right"/>
    </xf>
    <xf numFmtId="0" fontId="32" fillId="35" borderId="15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9" fontId="0" fillId="37" borderId="0" xfId="0" applyNumberFormat="1" applyFill="1" applyBorder="1" applyAlignment="1">
      <alignment/>
    </xf>
    <xf numFmtId="0" fontId="59" fillId="0" borderId="0" xfId="0" applyFont="1" applyFill="1" applyBorder="1" applyAlignment="1">
      <alignment vertical="top" wrapText="1"/>
    </xf>
    <xf numFmtId="0" fontId="0" fillId="38" borderId="0" xfId="0" applyFill="1" applyAlignment="1">
      <alignment/>
    </xf>
    <xf numFmtId="9" fontId="0" fillId="38" borderId="0" xfId="0" applyNumberFormat="1" applyFill="1" applyAlignment="1">
      <alignment/>
    </xf>
    <xf numFmtId="1" fontId="54" fillId="39" borderId="1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showGridLines="0" zoomScale="150" zoomScaleNormal="150" zoomScalePageLayoutView="0" workbookViewId="0" topLeftCell="A133">
      <selection activeCell="B134" sqref="B134"/>
    </sheetView>
  </sheetViews>
  <sheetFormatPr defaultColWidth="9.140625" defaultRowHeight="15"/>
  <cols>
    <col min="1" max="1" width="25.7109375" style="0" customWidth="1"/>
    <col min="2" max="6" width="11.00390625" style="0" customWidth="1"/>
  </cols>
  <sheetData>
    <row r="1" ht="26.25">
      <c r="A1" s="2" t="s">
        <v>17</v>
      </c>
    </row>
    <row r="2" spans="1:5" ht="15">
      <c r="A2" t="s">
        <v>18</v>
      </c>
      <c r="D2">
        <v>3500</v>
      </c>
      <c r="E2" t="s">
        <v>40</v>
      </c>
    </row>
    <row r="3" spans="1:5" ht="15">
      <c r="A3" t="s">
        <v>19</v>
      </c>
      <c r="D3">
        <v>4000</v>
      </c>
      <c r="E3" t="s">
        <v>40</v>
      </c>
    </row>
    <row r="4" spans="1:5" ht="15">
      <c r="A4" t="s">
        <v>20</v>
      </c>
      <c r="D4">
        <v>4</v>
      </c>
      <c r="E4" t="s">
        <v>41</v>
      </c>
    </row>
    <row r="5" spans="1:5" ht="15">
      <c r="A5" t="s">
        <v>0</v>
      </c>
      <c r="D5" s="1">
        <v>0.15</v>
      </c>
      <c r="E5" t="s">
        <v>3</v>
      </c>
    </row>
    <row r="6" spans="1:5" ht="15">
      <c r="A6" t="s">
        <v>1</v>
      </c>
      <c r="D6" s="1">
        <v>0.2</v>
      </c>
      <c r="E6" t="s">
        <v>42</v>
      </c>
    </row>
    <row r="7" spans="1:5" ht="15">
      <c r="A7" t="s">
        <v>2</v>
      </c>
      <c r="D7" s="1">
        <v>0.1</v>
      </c>
      <c r="E7" t="s">
        <v>42</v>
      </c>
    </row>
    <row r="8" spans="1:5" ht="15">
      <c r="A8" t="s">
        <v>21</v>
      </c>
      <c r="D8">
        <v>3</v>
      </c>
      <c r="E8" t="s">
        <v>43</v>
      </c>
    </row>
    <row r="9" spans="1:5" ht="15">
      <c r="A9" t="s">
        <v>22</v>
      </c>
      <c r="D9" s="1">
        <v>0.35</v>
      </c>
      <c r="E9" t="s">
        <v>44</v>
      </c>
    </row>
    <row r="10" spans="1:5" ht="15">
      <c r="A10" t="s">
        <v>23</v>
      </c>
      <c r="D10" s="1">
        <v>0.14</v>
      </c>
      <c r="E10" t="s">
        <v>43</v>
      </c>
    </row>
    <row r="11" spans="1:5" ht="15">
      <c r="A11" t="s">
        <v>24</v>
      </c>
      <c r="D11">
        <v>3</v>
      </c>
      <c r="E11" t="s">
        <v>39</v>
      </c>
    </row>
    <row r="12" spans="1:5" ht="15">
      <c r="A12" t="s">
        <v>25</v>
      </c>
      <c r="D12">
        <v>17000</v>
      </c>
      <c r="E12" t="s">
        <v>38</v>
      </c>
    </row>
    <row r="13" spans="1:5" ht="15">
      <c r="A13" t="s">
        <v>4</v>
      </c>
      <c r="C13" s="4" t="s">
        <v>27</v>
      </c>
      <c r="D13" s="4" t="s">
        <v>28</v>
      </c>
      <c r="E13" s="4" t="s">
        <v>29</v>
      </c>
    </row>
    <row r="14" spans="1:5" ht="15">
      <c r="A14" t="s">
        <v>30</v>
      </c>
      <c r="C14" s="3">
        <v>0.7</v>
      </c>
      <c r="D14" s="3">
        <v>0.9</v>
      </c>
      <c r="E14" s="3">
        <v>1</v>
      </c>
    </row>
    <row r="15" spans="1:5" ht="15">
      <c r="A15" t="s">
        <v>26</v>
      </c>
      <c r="D15">
        <v>0.48</v>
      </c>
      <c r="E15" t="s">
        <v>37</v>
      </c>
    </row>
    <row r="16" spans="1:5" ht="15">
      <c r="A16" t="s">
        <v>4</v>
      </c>
      <c r="C16" s="4" t="s">
        <v>27</v>
      </c>
      <c r="D16" s="4" t="s">
        <v>28</v>
      </c>
      <c r="E16" s="4" t="s">
        <v>29</v>
      </c>
    </row>
    <row r="17" spans="1:6" ht="15">
      <c r="A17" t="s">
        <v>31</v>
      </c>
      <c r="C17" s="5">
        <v>0.16</v>
      </c>
      <c r="D17" s="5">
        <v>0.15</v>
      </c>
      <c r="E17" s="5">
        <v>0.14</v>
      </c>
      <c r="F17" t="s">
        <v>37</v>
      </c>
    </row>
    <row r="18" spans="1:5" ht="15">
      <c r="A18" t="s">
        <v>32</v>
      </c>
      <c r="D18" s="1">
        <v>0.15</v>
      </c>
      <c r="E18" t="s">
        <v>36</v>
      </c>
    </row>
    <row r="19" spans="1:4" ht="15">
      <c r="A19" t="s">
        <v>33</v>
      </c>
      <c r="D19" s="1">
        <v>0.25</v>
      </c>
    </row>
    <row r="20" spans="1:4" ht="15">
      <c r="A20" t="s">
        <v>34</v>
      </c>
      <c r="D20" s="1">
        <v>0.2</v>
      </c>
    </row>
    <row r="21" spans="1:4" ht="15">
      <c r="A21" t="s">
        <v>35</v>
      </c>
      <c r="D21" s="1">
        <v>0</v>
      </c>
    </row>
    <row r="23" ht="26.25">
      <c r="A23" s="6" t="s">
        <v>45</v>
      </c>
    </row>
    <row r="24" spans="1:6" ht="30">
      <c r="A24" s="8" t="s">
        <v>46</v>
      </c>
      <c r="B24" s="9">
        <v>0</v>
      </c>
      <c r="C24" s="9">
        <v>1</v>
      </c>
      <c r="D24" s="9">
        <v>2</v>
      </c>
      <c r="E24" s="9">
        <v>3</v>
      </c>
      <c r="F24" s="9">
        <v>4</v>
      </c>
    </row>
    <row r="25" spans="1:6" ht="18.75" customHeight="1">
      <c r="A25" s="7" t="s">
        <v>47</v>
      </c>
      <c r="B25" s="7">
        <f>D2</f>
        <v>3500</v>
      </c>
      <c r="C25" s="7"/>
      <c r="D25" s="7"/>
      <c r="E25" s="7"/>
      <c r="F25" s="7"/>
    </row>
    <row r="26" spans="1:6" ht="18.75" customHeight="1">
      <c r="A26" s="7" t="s">
        <v>5</v>
      </c>
      <c r="B26" s="7">
        <f>D3</f>
        <v>4000</v>
      </c>
      <c r="C26" s="7"/>
      <c r="D26" s="7"/>
      <c r="E26" s="7"/>
      <c r="F26" s="7"/>
    </row>
    <row r="27" spans="1:6" ht="18.75" customHeight="1">
      <c r="A27" s="7" t="s">
        <v>48</v>
      </c>
      <c r="B27" s="7">
        <f>SUM(B25:B26)</f>
        <v>7500</v>
      </c>
      <c r="C27" s="7"/>
      <c r="D27" s="7"/>
      <c r="E27" s="7"/>
      <c r="F27" s="7"/>
    </row>
    <row r="30" ht="26.25">
      <c r="A30" s="6" t="s">
        <v>49</v>
      </c>
    </row>
    <row r="31" spans="1:6" ht="30">
      <c r="A31" s="8" t="s">
        <v>46</v>
      </c>
      <c r="B31" s="9">
        <v>0</v>
      </c>
      <c r="C31" s="9">
        <v>1</v>
      </c>
      <c r="D31" s="9">
        <v>2</v>
      </c>
      <c r="E31" s="9">
        <v>3</v>
      </c>
      <c r="F31" s="9">
        <v>4</v>
      </c>
    </row>
    <row r="32" spans="1:6" ht="18.75" customHeight="1">
      <c r="A32" s="7" t="s">
        <v>53</v>
      </c>
      <c r="B32" s="10"/>
      <c r="C32" s="10">
        <f>B35</f>
        <v>4000</v>
      </c>
      <c r="D32" s="10">
        <f>C35</f>
        <v>3000</v>
      </c>
      <c r="E32" s="10">
        <f>D35</f>
        <v>2000</v>
      </c>
      <c r="F32" s="7"/>
    </row>
    <row r="33" spans="1:6" ht="18.75" customHeight="1">
      <c r="A33" s="7" t="s">
        <v>52</v>
      </c>
      <c r="B33" s="10"/>
      <c r="C33" s="10">
        <f>$C$32/$D$4</f>
        <v>1000</v>
      </c>
      <c r="D33" s="10">
        <f>$C$32/$D$4</f>
        <v>1000</v>
      </c>
      <c r="E33" s="10">
        <f>$C$32/$D$4</f>
        <v>1000</v>
      </c>
      <c r="F33" s="7"/>
    </row>
    <row r="34" spans="1:6" ht="18.75" customHeight="1">
      <c r="A34" s="7" t="s">
        <v>51</v>
      </c>
      <c r="B34" s="10"/>
      <c r="C34" s="10">
        <f>B34+C33</f>
        <v>1000</v>
      </c>
      <c r="D34" s="10">
        <f>C34+D33</f>
        <v>2000</v>
      </c>
      <c r="E34" s="10">
        <f>D34+E33</f>
        <v>3000</v>
      </c>
      <c r="F34" s="7"/>
    </row>
    <row r="35" spans="1:6" ht="18.75" customHeight="1">
      <c r="A35" s="7" t="s">
        <v>50</v>
      </c>
      <c r="B35" s="10">
        <f>D3</f>
        <v>4000</v>
      </c>
      <c r="C35" s="10">
        <f>C32-C33</f>
        <v>3000</v>
      </c>
      <c r="D35" s="10">
        <f>D32-D33</f>
        <v>2000</v>
      </c>
      <c r="E35" s="10">
        <f>E32-E33</f>
        <v>1000</v>
      </c>
      <c r="F35" s="7"/>
    </row>
    <row r="38" ht="26.25">
      <c r="A38" s="6" t="s">
        <v>88</v>
      </c>
    </row>
    <row r="39" spans="1:6" ht="30">
      <c r="A39" s="8" t="s">
        <v>46</v>
      </c>
      <c r="B39" s="9">
        <v>0</v>
      </c>
      <c r="C39" s="9">
        <v>1</v>
      </c>
      <c r="D39" s="9">
        <v>2</v>
      </c>
      <c r="E39" s="9">
        <v>3</v>
      </c>
      <c r="F39" s="9">
        <v>4</v>
      </c>
    </row>
    <row r="40" spans="1:6" ht="18.75" customHeight="1">
      <c r="A40" s="7" t="s">
        <v>54</v>
      </c>
      <c r="B40" s="10"/>
      <c r="C40" s="10">
        <f>B44</f>
        <v>2625</v>
      </c>
      <c r="D40" s="10">
        <f>C44</f>
        <v>1750</v>
      </c>
      <c r="E40" s="10">
        <f>D44</f>
        <v>875</v>
      </c>
      <c r="F40" s="7"/>
    </row>
    <row r="41" spans="1:6" ht="18.75" customHeight="1">
      <c r="A41" s="7" t="s">
        <v>56</v>
      </c>
      <c r="B41" s="10"/>
      <c r="C41" s="10">
        <f>C42+C43</f>
        <v>1242.5</v>
      </c>
      <c r="D41" s="10">
        <f>D42+D43</f>
        <v>1120</v>
      </c>
      <c r="E41" s="10">
        <f>E42+E43</f>
        <v>997.5</v>
      </c>
      <c r="F41" s="7"/>
    </row>
    <row r="42" spans="1:6" ht="18.75" customHeight="1">
      <c r="A42" s="7" t="s">
        <v>57</v>
      </c>
      <c r="B42" s="10"/>
      <c r="C42" s="10">
        <f>$C$40/$D$11</f>
        <v>875</v>
      </c>
      <c r="D42" s="10">
        <f>$C$40/$D$11</f>
        <v>875</v>
      </c>
      <c r="E42" s="10">
        <f>$C$40/$D$11</f>
        <v>875</v>
      </c>
      <c r="F42" s="7"/>
    </row>
    <row r="43" spans="1:6" ht="18.75" customHeight="1">
      <c r="A43" s="7" t="s">
        <v>58</v>
      </c>
      <c r="B43" s="10"/>
      <c r="C43" s="10">
        <f>C40*$D$10</f>
        <v>367.50000000000006</v>
      </c>
      <c r="D43" s="10">
        <f>D40*$D$10</f>
        <v>245.00000000000003</v>
      </c>
      <c r="E43" s="10">
        <f>E40*$D$10</f>
        <v>122.50000000000001</v>
      </c>
      <c r="F43" s="7"/>
    </row>
    <row r="44" spans="1:6" ht="18.75" customHeight="1">
      <c r="A44" s="7" t="s">
        <v>55</v>
      </c>
      <c r="B44" s="10">
        <f>D9*B27</f>
        <v>2625</v>
      </c>
      <c r="C44" s="10">
        <f>C40-C42</f>
        <v>1750</v>
      </c>
      <c r="D44" s="10">
        <f>D40-D42</f>
        <v>875</v>
      </c>
      <c r="E44" s="10">
        <f>E40-E42</f>
        <v>0</v>
      </c>
      <c r="F44" s="7"/>
    </row>
    <row r="47" ht="26.25">
      <c r="A47" s="6" t="s">
        <v>59</v>
      </c>
    </row>
    <row r="48" spans="1:6" ht="30">
      <c r="A48" s="8" t="s">
        <v>46</v>
      </c>
      <c r="B48" s="9">
        <v>0</v>
      </c>
      <c r="C48" s="9">
        <v>1</v>
      </c>
      <c r="D48" s="9">
        <v>2</v>
      </c>
      <c r="E48" s="9">
        <v>3</v>
      </c>
      <c r="F48" s="9">
        <v>4</v>
      </c>
    </row>
    <row r="49" spans="1:6" ht="18.75" customHeight="1">
      <c r="A49" s="7" t="s">
        <v>6</v>
      </c>
      <c r="B49" s="10"/>
      <c r="C49" s="10">
        <f>C14*$D$12*$D$15</f>
        <v>5712</v>
      </c>
      <c r="D49" s="10">
        <f>D14*$D$12*$D$15</f>
        <v>7344</v>
      </c>
      <c r="E49" s="10">
        <f>E14*$D$12*$D$15</f>
        <v>8160</v>
      </c>
      <c r="F49" s="7"/>
    </row>
    <row r="50" spans="1:6" ht="18.75" customHeight="1">
      <c r="A50" s="7" t="s">
        <v>60</v>
      </c>
      <c r="B50" s="10"/>
      <c r="C50" s="10">
        <f>SUM(C51:C52)</f>
        <v>2904</v>
      </c>
      <c r="D50" s="10">
        <f>SUM(D51:D52)</f>
        <v>3295</v>
      </c>
      <c r="E50" s="10">
        <f>SUM(E51:E52)</f>
        <v>3380</v>
      </c>
      <c r="F50" s="7"/>
    </row>
    <row r="51" spans="1:6" ht="18.75" customHeight="1">
      <c r="A51" s="7" t="s">
        <v>82</v>
      </c>
      <c r="B51" s="10"/>
      <c r="C51" s="10">
        <f>C14*$D$12*C17</f>
        <v>1904</v>
      </c>
      <c r="D51" s="10">
        <f>D14*$D$12*D17</f>
        <v>2295</v>
      </c>
      <c r="E51" s="10">
        <f>E14*$D$12*E17</f>
        <v>2380</v>
      </c>
      <c r="F51" s="7"/>
    </row>
    <row r="52" spans="1:6" ht="18.75" customHeight="1">
      <c r="A52" s="7" t="s">
        <v>83</v>
      </c>
      <c r="B52" s="10"/>
      <c r="C52" s="10">
        <f>C33</f>
        <v>1000</v>
      </c>
      <c r="D52" s="10">
        <f>D33</f>
        <v>1000</v>
      </c>
      <c r="E52" s="10">
        <f>E33</f>
        <v>1000</v>
      </c>
      <c r="F52" s="7"/>
    </row>
    <row r="53" spans="1:6" ht="18.75" customHeight="1">
      <c r="A53" s="7" t="s">
        <v>61</v>
      </c>
      <c r="B53" s="10"/>
      <c r="C53" s="10">
        <f>C49-C50</f>
        <v>2808</v>
      </c>
      <c r="D53" s="10">
        <f>D49-D50</f>
        <v>4049</v>
      </c>
      <c r="E53" s="10">
        <f>E49-E50</f>
        <v>4780</v>
      </c>
      <c r="F53" s="7"/>
    </row>
    <row r="54" spans="1:6" ht="18.75" customHeight="1">
      <c r="A54" s="7" t="s">
        <v>7</v>
      </c>
      <c r="B54" s="10"/>
      <c r="C54" s="10">
        <f>$D$18*C49</f>
        <v>856.8</v>
      </c>
      <c r="D54" s="10">
        <f>$D$18*D49</f>
        <v>1101.6</v>
      </c>
      <c r="E54" s="10">
        <f>$D$18*E49</f>
        <v>1224</v>
      </c>
      <c r="F54" s="7"/>
    </row>
    <row r="55" spans="1:6" ht="18.75" customHeight="1">
      <c r="A55" s="7" t="s">
        <v>8</v>
      </c>
      <c r="B55" s="10"/>
      <c r="C55" s="10">
        <f>C53-C54</f>
        <v>1951.2</v>
      </c>
      <c r="D55" s="10">
        <f>D53-D54</f>
        <v>2947.4</v>
      </c>
      <c r="E55" s="10">
        <f>E53-E54</f>
        <v>3556</v>
      </c>
      <c r="F55" s="7"/>
    </row>
    <row r="56" spans="1:6" ht="18.75" customHeight="1">
      <c r="A56" s="7" t="s">
        <v>62</v>
      </c>
      <c r="B56" s="10"/>
      <c r="C56" s="10">
        <f>C43</f>
        <v>367.50000000000006</v>
      </c>
      <c r="D56" s="10">
        <f>D43</f>
        <v>245.00000000000003</v>
      </c>
      <c r="E56" s="10">
        <f>E43</f>
        <v>122.50000000000001</v>
      </c>
      <c r="F56" s="7"/>
    </row>
    <row r="57" spans="1:6" ht="18.75" customHeight="1">
      <c r="A57" s="7" t="s">
        <v>9</v>
      </c>
      <c r="B57" s="10"/>
      <c r="C57" s="10">
        <f>C55-C56</f>
        <v>1583.7</v>
      </c>
      <c r="D57" s="10">
        <f>D55-D56</f>
        <v>2702.4</v>
      </c>
      <c r="E57" s="10">
        <f>E55-E56</f>
        <v>3433.5</v>
      </c>
      <c r="F57" s="7"/>
    </row>
    <row r="58" spans="1:6" ht="18.75" customHeight="1">
      <c r="A58" s="7" t="s">
        <v>63</v>
      </c>
      <c r="B58" s="10"/>
      <c r="C58" s="10">
        <f>$D$19*C57</f>
        <v>395.925</v>
      </c>
      <c r="D58" s="10">
        <f>$D$19*D57</f>
        <v>675.6</v>
      </c>
      <c r="E58" s="10">
        <f>$D$19*E57</f>
        <v>858.375</v>
      </c>
      <c r="F58" s="7"/>
    </row>
    <row r="59" spans="1:6" ht="18.75" customHeight="1">
      <c r="A59" s="7" t="s">
        <v>10</v>
      </c>
      <c r="B59" s="10"/>
      <c r="C59" s="10">
        <f>C57-C58</f>
        <v>1187.775</v>
      </c>
      <c r="D59" s="10">
        <f>D57-D58</f>
        <v>2026.8000000000002</v>
      </c>
      <c r="E59" s="10">
        <f>E57-E58</f>
        <v>2575.125</v>
      </c>
      <c r="F59" s="7"/>
    </row>
    <row r="62" ht="26.25">
      <c r="A62" s="6" t="s">
        <v>64</v>
      </c>
    </row>
    <row r="63" spans="1:6" ht="30">
      <c r="A63" s="8" t="s">
        <v>46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</row>
    <row r="64" spans="1:6" ht="18.75" customHeight="1">
      <c r="A64" s="7" t="s">
        <v>11</v>
      </c>
      <c r="B64" s="10"/>
      <c r="C64" s="10">
        <f>$D$5*C49</f>
        <v>856.8</v>
      </c>
      <c r="D64" s="10">
        <f>$D$5*D49</f>
        <v>1101.6</v>
      </c>
      <c r="E64" s="10">
        <f>$D$5*E49</f>
        <v>1224</v>
      </c>
      <c r="F64" s="7"/>
    </row>
    <row r="65" spans="1:6" ht="18.75" customHeight="1">
      <c r="A65" s="7" t="s">
        <v>12</v>
      </c>
      <c r="B65" s="10"/>
      <c r="C65" s="10">
        <f>B64-C64</f>
        <v>-856.8</v>
      </c>
      <c r="D65" s="10">
        <f>C64-D64</f>
        <v>-244.79999999999995</v>
      </c>
      <c r="E65" s="10">
        <f>D64-E64</f>
        <v>-122.40000000000009</v>
      </c>
      <c r="F65" s="10">
        <f>E64-F64</f>
        <v>1224</v>
      </c>
    </row>
    <row r="66" spans="1:6" ht="15">
      <c r="A66" s="7" t="s">
        <v>13</v>
      </c>
      <c r="B66" s="10"/>
      <c r="C66" s="10">
        <f>$D$6*(C51+C54)</f>
        <v>552.1600000000001</v>
      </c>
      <c r="D66" s="10">
        <f>$D$6*(D51+D54)</f>
        <v>679.32</v>
      </c>
      <c r="E66" s="10">
        <f>$D$6*(E51+E54)</f>
        <v>720.8000000000001</v>
      </c>
      <c r="F66" s="7"/>
    </row>
    <row r="67" spans="1:6" ht="15">
      <c r="A67" s="7" t="s">
        <v>14</v>
      </c>
      <c r="B67" s="10"/>
      <c r="C67" s="10">
        <f>B66-C66</f>
        <v>-552.1600000000001</v>
      </c>
      <c r="D67" s="10">
        <f>C66-D66</f>
        <v>-127.15999999999997</v>
      </c>
      <c r="E67" s="10">
        <f>D66-E66</f>
        <v>-41.48000000000002</v>
      </c>
      <c r="F67" s="10">
        <f>E66-F66</f>
        <v>720.8000000000001</v>
      </c>
    </row>
    <row r="68" spans="1:6" ht="15">
      <c r="A68" s="7" t="s">
        <v>15</v>
      </c>
      <c r="B68" s="10"/>
      <c r="C68" s="10">
        <f>$D$7*(C51+C54)</f>
        <v>276.08000000000004</v>
      </c>
      <c r="D68" s="10">
        <f>$D$7*(D51+D54)</f>
        <v>339.66</v>
      </c>
      <c r="E68" s="10">
        <f>$D$7*(E51+E54)</f>
        <v>360.40000000000003</v>
      </c>
      <c r="F68" s="7"/>
    </row>
    <row r="69" spans="1:6" ht="15">
      <c r="A69" s="7" t="s">
        <v>16</v>
      </c>
      <c r="B69" s="10"/>
      <c r="C69" s="10">
        <f>C68-B68</f>
        <v>276.08000000000004</v>
      </c>
      <c r="D69" s="10">
        <f>D68-C68</f>
        <v>63.579999999999984</v>
      </c>
      <c r="E69" s="10">
        <f>E68-D68</f>
        <v>20.74000000000001</v>
      </c>
      <c r="F69" s="10">
        <f>F68-E68</f>
        <v>-360.40000000000003</v>
      </c>
    </row>
    <row r="72" ht="26.25">
      <c r="A72" s="6" t="s">
        <v>65</v>
      </c>
    </row>
    <row r="73" spans="1:6" ht="30">
      <c r="A73" s="8" t="s">
        <v>46</v>
      </c>
      <c r="B73" s="9">
        <v>0</v>
      </c>
      <c r="C73" s="9">
        <v>1</v>
      </c>
      <c r="D73" s="9">
        <v>2</v>
      </c>
      <c r="E73" s="9">
        <v>3</v>
      </c>
      <c r="F73" s="9">
        <v>4</v>
      </c>
    </row>
    <row r="74" spans="1:6" ht="18.75" customHeight="1">
      <c r="A74" s="11" t="s">
        <v>74</v>
      </c>
      <c r="B74" s="10"/>
      <c r="C74" s="10"/>
      <c r="D74" s="10"/>
      <c r="E74" s="10"/>
      <c r="F74" s="10"/>
    </row>
    <row r="75" spans="1:6" ht="18.75" customHeight="1">
      <c r="A75" s="7" t="s">
        <v>66</v>
      </c>
      <c r="B75" s="10"/>
      <c r="C75" s="10">
        <f>C49</f>
        <v>5712</v>
      </c>
      <c r="D75" s="10">
        <f>D49</f>
        <v>7344</v>
      </c>
      <c r="E75" s="10">
        <f>E49</f>
        <v>8160</v>
      </c>
      <c r="F75" s="10"/>
    </row>
    <row r="76" spans="1:6" ht="18.75" customHeight="1">
      <c r="A76" s="7" t="s">
        <v>67</v>
      </c>
      <c r="B76" s="10"/>
      <c r="C76" s="10">
        <f>C65</f>
        <v>-856.8</v>
      </c>
      <c r="D76" s="10">
        <f>D65</f>
        <v>-244.79999999999995</v>
      </c>
      <c r="E76" s="10">
        <f>E65</f>
        <v>-122.40000000000009</v>
      </c>
      <c r="F76" s="10">
        <f>F65</f>
        <v>1224</v>
      </c>
    </row>
    <row r="77" spans="1:6" ht="18.75" customHeight="1">
      <c r="A77" s="7" t="s">
        <v>68</v>
      </c>
      <c r="B77" s="10"/>
      <c r="C77" s="10"/>
      <c r="D77" s="10"/>
      <c r="E77" s="10"/>
      <c r="F77" s="10">
        <f>B81</f>
        <v>3500</v>
      </c>
    </row>
    <row r="78" spans="1:6" ht="18.75" customHeight="1">
      <c r="A78" s="7" t="s">
        <v>69</v>
      </c>
      <c r="B78" s="10"/>
      <c r="C78" s="10"/>
      <c r="D78" s="10"/>
      <c r="E78" s="10"/>
      <c r="F78" s="10">
        <f>E35</f>
        <v>1000</v>
      </c>
    </row>
    <row r="79" spans="1:6" ht="18.75" customHeight="1">
      <c r="A79" s="7" t="s">
        <v>70</v>
      </c>
      <c r="B79" s="10">
        <f>SUM(B75:B78)</f>
        <v>0</v>
      </c>
      <c r="C79" s="10">
        <f>SUM(C75:C78)</f>
        <v>4855.2</v>
      </c>
      <c r="D79" s="10">
        <f>SUM(D75:D78)</f>
        <v>7099.2</v>
      </c>
      <c r="E79" s="10">
        <f>SUM(E75:E78)</f>
        <v>8037.6</v>
      </c>
      <c r="F79" s="10">
        <f>SUM(F75:F78)</f>
        <v>5724</v>
      </c>
    </row>
    <row r="80" spans="1:6" ht="18.75" customHeight="1">
      <c r="A80" s="11" t="s">
        <v>73</v>
      </c>
      <c r="B80" s="10"/>
      <c r="C80" s="10"/>
      <c r="D80" s="10"/>
      <c r="E80" s="10"/>
      <c r="F80" s="10"/>
    </row>
    <row r="81" spans="1:6" ht="18.75" customHeight="1">
      <c r="A81" s="7" t="s">
        <v>71</v>
      </c>
      <c r="B81" s="10">
        <f>D2</f>
        <v>3500</v>
      </c>
      <c r="C81" s="10"/>
      <c r="D81" s="10"/>
      <c r="E81" s="10"/>
      <c r="F81" s="10"/>
    </row>
    <row r="82" spans="1:6" ht="18.75" customHeight="1">
      <c r="A82" s="7" t="s">
        <v>72</v>
      </c>
      <c r="B82" s="10">
        <f>B35</f>
        <v>4000</v>
      </c>
      <c r="C82" s="10"/>
      <c r="D82" s="10"/>
      <c r="E82" s="10"/>
      <c r="F82" s="10"/>
    </row>
    <row r="83" spans="1:6" ht="18.75" customHeight="1">
      <c r="A83" s="7" t="s">
        <v>75</v>
      </c>
      <c r="B83" s="10"/>
      <c r="C83" s="10">
        <f>C51</f>
        <v>1904</v>
      </c>
      <c r="D83" s="10">
        <f>D51</f>
        <v>2295</v>
      </c>
      <c r="E83" s="10">
        <f>E51</f>
        <v>2380</v>
      </c>
      <c r="F83" s="10"/>
    </row>
    <row r="84" spans="1:6" ht="18.75" customHeight="1">
      <c r="A84" s="7" t="s">
        <v>76</v>
      </c>
      <c r="B84" s="10"/>
      <c r="C84" s="10">
        <f>C54</f>
        <v>856.8</v>
      </c>
      <c r="D84" s="10">
        <f>D54</f>
        <v>1101.6</v>
      </c>
      <c r="E84" s="10">
        <f>E54</f>
        <v>1224</v>
      </c>
      <c r="F84" s="10"/>
    </row>
    <row r="85" spans="1:6" ht="18.75" customHeight="1">
      <c r="A85" s="7" t="s">
        <v>77</v>
      </c>
      <c r="B85" s="10"/>
      <c r="C85" s="10">
        <f>C67</f>
        <v>-552.1600000000001</v>
      </c>
      <c r="D85" s="10">
        <f>D67</f>
        <v>-127.15999999999997</v>
      </c>
      <c r="E85" s="10">
        <f>E67</f>
        <v>-41.48000000000002</v>
      </c>
      <c r="F85" s="10">
        <f>F67</f>
        <v>720.8000000000001</v>
      </c>
    </row>
    <row r="86" spans="1:6" ht="18.75" customHeight="1">
      <c r="A86" s="7" t="s">
        <v>78</v>
      </c>
      <c r="B86" s="10"/>
      <c r="C86" s="10">
        <f>C69</f>
        <v>276.08000000000004</v>
      </c>
      <c r="D86" s="10">
        <f>D69</f>
        <v>63.579999999999984</v>
      </c>
      <c r="E86" s="10">
        <f>E69</f>
        <v>20.74000000000001</v>
      </c>
      <c r="F86" s="10">
        <f>F69</f>
        <v>-360.40000000000003</v>
      </c>
    </row>
    <row r="87" spans="1:6" ht="18.75" customHeight="1">
      <c r="A87" s="7" t="s">
        <v>79</v>
      </c>
      <c r="B87" s="10"/>
      <c r="C87" s="10">
        <f>$D$19*C55</f>
        <v>487.8</v>
      </c>
      <c r="D87" s="10">
        <f>$D$19*D55</f>
        <v>736.85</v>
      </c>
      <c r="E87" s="10">
        <f>$D$19*E55</f>
        <v>889</v>
      </c>
      <c r="F87" s="10"/>
    </row>
    <row r="88" spans="1:6" ht="18.75" customHeight="1">
      <c r="A88" s="7" t="s">
        <v>80</v>
      </c>
      <c r="B88" s="10">
        <f>SUM(B81:B87)</f>
        <v>7500</v>
      </c>
      <c r="C88" s="10">
        <f>SUM(C81:C87)</f>
        <v>2972.5200000000004</v>
      </c>
      <c r="D88" s="10">
        <f>SUM(D81:D87)</f>
        <v>4069.87</v>
      </c>
      <c r="E88" s="10">
        <f>SUM(E81:E87)</f>
        <v>4472.26</v>
      </c>
      <c r="F88" s="10">
        <f>SUM(F81:F87)</f>
        <v>360.40000000000003</v>
      </c>
    </row>
    <row r="89" spans="1:6" ht="18.75" customHeight="1">
      <c r="A89" s="11" t="s">
        <v>81</v>
      </c>
      <c r="B89" s="10">
        <f>B79-B88</f>
        <v>-7500</v>
      </c>
      <c r="C89" s="10">
        <f>C79-C88</f>
        <v>1882.6799999999994</v>
      </c>
      <c r="D89" s="10">
        <f>D79-D88</f>
        <v>3029.33</v>
      </c>
      <c r="E89" s="10">
        <f>E79-E88</f>
        <v>3565.34</v>
      </c>
      <c r="F89" s="10">
        <f>F79-F88</f>
        <v>5363.6</v>
      </c>
    </row>
    <row r="92" ht="26.25">
      <c r="A92" s="6" t="s">
        <v>84</v>
      </c>
    </row>
    <row r="93" spans="1:6" ht="30">
      <c r="A93" s="8" t="s">
        <v>46</v>
      </c>
      <c r="B93" s="9">
        <v>0</v>
      </c>
      <c r="C93" s="9">
        <v>1</v>
      </c>
      <c r="D93" s="9">
        <v>2</v>
      </c>
      <c r="E93" s="9">
        <v>3</v>
      </c>
      <c r="F93" s="9">
        <v>4</v>
      </c>
    </row>
    <row r="94" spans="1:6" ht="18.75" customHeight="1">
      <c r="A94" s="11" t="s">
        <v>74</v>
      </c>
      <c r="B94" s="10"/>
      <c r="C94" s="10"/>
      <c r="D94" s="10"/>
      <c r="E94" s="10"/>
      <c r="F94" s="10"/>
    </row>
    <row r="95" spans="1:6" ht="18.75" customHeight="1">
      <c r="A95" s="7" t="s">
        <v>66</v>
      </c>
      <c r="B95" s="10"/>
      <c r="C95" s="10">
        <f aca="true" t="shared" si="0" ref="C95:E96">C75</f>
        <v>5712</v>
      </c>
      <c r="D95" s="10">
        <f t="shared" si="0"/>
        <v>7344</v>
      </c>
      <c r="E95" s="10">
        <f t="shared" si="0"/>
        <v>8160</v>
      </c>
      <c r="F95" s="10"/>
    </row>
    <row r="96" spans="1:6" ht="18.75" customHeight="1">
      <c r="A96" s="7" t="s">
        <v>67</v>
      </c>
      <c r="B96" s="10"/>
      <c r="C96" s="10">
        <f t="shared" si="0"/>
        <v>-856.8</v>
      </c>
      <c r="D96" s="10">
        <f t="shared" si="0"/>
        <v>-244.79999999999995</v>
      </c>
      <c r="E96" s="10">
        <f t="shared" si="0"/>
        <v>-122.40000000000009</v>
      </c>
      <c r="F96" s="10">
        <f>F76</f>
        <v>1224</v>
      </c>
    </row>
    <row r="97" spans="1:6" ht="18.75" customHeight="1">
      <c r="A97" s="7" t="s">
        <v>68</v>
      </c>
      <c r="B97" s="10"/>
      <c r="C97" s="10"/>
      <c r="D97" s="10"/>
      <c r="E97" s="10"/>
      <c r="F97" s="10">
        <f>F77</f>
        <v>3500</v>
      </c>
    </row>
    <row r="98" spans="1:6" ht="18.75" customHeight="1">
      <c r="A98" s="7" t="s">
        <v>69</v>
      </c>
      <c r="B98" s="10"/>
      <c r="C98" s="10"/>
      <c r="D98" s="10"/>
      <c r="E98" s="10"/>
      <c r="F98" s="10">
        <f>F78</f>
        <v>1000</v>
      </c>
    </row>
    <row r="99" spans="1:6" ht="18.75" customHeight="1">
      <c r="A99" s="7" t="s">
        <v>70</v>
      </c>
      <c r="B99" s="10">
        <f>SUM(B95:B98)</f>
        <v>0</v>
      </c>
      <c r="C99" s="10">
        <f>SUM(C95:C98)</f>
        <v>4855.2</v>
      </c>
      <c r="D99" s="10">
        <f>SUM(D95:D98)</f>
        <v>7099.2</v>
      </c>
      <c r="E99" s="10">
        <f>SUM(E95:E98)</f>
        <v>8037.6</v>
      </c>
      <c r="F99" s="10">
        <f>SUM(F95:F98)</f>
        <v>5724</v>
      </c>
    </row>
    <row r="100" spans="1:6" ht="18.75" customHeight="1">
      <c r="A100" s="11" t="s">
        <v>73</v>
      </c>
      <c r="B100" s="10"/>
      <c r="C100" s="10"/>
      <c r="D100" s="10"/>
      <c r="E100" s="10"/>
      <c r="F100" s="10"/>
    </row>
    <row r="101" spans="1:6" ht="18.75" customHeight="1">
      <c r="A101" s="7" t="s">
        <v>71</v>
      </c>
      <c r="B101" s="10">
        <f>B81</f>
        <v>3500</v>
      </c>
      <c r="C101" s="10"/>
      <c r="D101" s="10"/>
      <c r="E101" s="10"/>
      <c r="F101" s="10"/>
    </row>
    <row r="102" spans="1:6" ht="18.75" customHeight="1">
      <c r="A102" s="7" t="s">
        <v>72</v>
      </c>
      <c r="B102" s="10">
        <f>B82</f>
        <v>4000</v>
      </c>
      <c r="C102" s="10"/>
      <c r="D102" s="10"/>
      <c r="E102" s="10"/>
      <c r="F102" s="10"/>
    </row>
    <row r="103" spans="1:6" ht="18.75" customHeight="1">
      <c r="A103" s="7" t="s">
        <v>75</v>
      </c>
      <c r="B103" s="10"/>
      <c r="C103" s="10">
        <f>C83</f>
        <v>1904</v>
      </c>
      <c r="D103" s="10">
        <f>D83</f>
        <v>2295</v>
      </c>
      <c r="E103" s="10">
        <f>E83</f>
        <v>2380</v>
      </c>
      <c r="F103" s="10"/>
    </row>
    <row r="104" spans="1:6" ht="18.75" customHeight="1">
      <c r="A104" s="7" t="s">
        <v>76</v>
      </c>
      <c r="B104" s="10"/>
      <c r="C104" s="10">
        <f aca="true" t="shared" si="1" ref="C104:F106">C84</f>
        <v>856.8</v>
      </c>
      <c r="D104" s="10">
        <f t="shared" si="1"/>
        <v>1101.6</v>
      </c>
      <c r="E104" s="10">
        <f t="shared" si="1"/>
        <v>1224</v>
      </c>
      <c r="F104" s="10"/>
    </row>
    <row r="105" spans="1:6" ht="18.75" customHeight="1">
      <c r="A105" s="7" t="s">
        <v>77</v>
      </c>
      <c r="B105" s="10"/>
      <c r="C105" s="10">
        <f t="shared" si="1"/>
        <v>-552.1600000000001</v>
      </c>
      <c r="D105" s="10">
        <f t="shared" si="1"/>
        <v>-127.15999999999997</v>
      </c>
      <c r="E105" s="10">
        <f t="shared" si="1"/>
        <v>-41.48000000000002</v>
      </c>
      <c r="F105" s="10">
        <f t="shared" si="1"/>
        <v>720.8000000000001</v>
      </c>
    </row>
    <row r="106" spans="1:6" ht="18.75" customHeight="1">
      <c r="A106" s="7" t="s">
        <v>78</v>
      </c>
      <c r="B106" s="10"/>
      <c r="C106" s="10">
        <f t="shared" si="1"/>
        <v>276.08000000000004</v>
      </c>
      <c r="D106" s="10">
        <f t="shared" si="1"/>
        <v>63.579999999999984</v>
      </c>
      <c r="E106" s="10">
        <f t="shared" si="1"/>
        <v>20.74000000000001</v>
      </c>
      <c r="F106" s="10">
        <f t="shared" si="1"/>
        <v>-360.40000000000003</v>
      </c>
    </row>
    <row r="107" spans="1:6" ht="18.75" customHeight="1">
      <c r="A107" s="7" t="s">
        <v>79</v>
      </c>
      <c r="B107" s="10"/>
      <c r="C107" s="10">
        <f>C58</f>
        <v>395.925</v>
      </c>
      <c r="D107" s="10">
        <f>D58</f>
        <v>675.6</v>
      </c>
      <c r="E107" s="10">
        <f>E58</f>
        <v>858.375</v>
      </c>
      <c r="F107" s="10"/>
    </row>
    <row r="108" spans="1:6" ht="18.75" customHeight="1">
      <c r="A108" s="7" t="s">
        <v>80</v>
      </c>
      <c r="B108" s="10">
        <f>SUM(B101:B107)</f>
        <v>7500</v>
      </c>
      <c r="C108" s="10">
        <f>SUM(C101:C107)</f>
        <v>2880.6450000000004</v>
      </c>
      <c r="D108" s="10">
        <f>SUM(D101:D107)</f>
        <v>4008.62</v>
      </c>
      <c r="E108" s="10">
        <f>SUM(E101:E107)</f>
        <v>4441.635</v>
      </c>
      <c r="F108" s="10">
        <f>SUM(F101:F107)</f>
        <v>360.40000000000003</v>
      </c>
    </row>
    <row r="109" spans="1:6" ht="18.75" customHeight="1">
      <c r="A109" s="11" t="s">
        <v>81</v>
      </c>
      <c r="B109" s="10">
        <f>B99-B108</f>
        <v>-7500</v>
      </c>
      <c r="C109" s="10">
        <f>C99-C108</f>
        <v>1974.5549999999994</v>
      </c>
      <c r="D109" s="10">
        <f>D99-D108</f>
        <v>3090.58</v>
      </c>
      <c r="E109" s="10">
        <f>E99-E108</f>
        <v>3595.965</v>
      </c>
      <c r="F109" s="10">
        <f>F99-F108</f>
        <v>5363.6</v>
      </c>
    </row>
    <row r="112" ht="26.25">
      <c r="A112" s="2" t="s">
        <v>85</v>
      </c>
    </row>
    <row r="113" spans="1:6" ht="37.5">
      <c r="A113" s="20" t="s">
        <v>46</v>
      </c>
      <c r="B113" s="21">
        <v>0</v>
      </c>
      <c r="C113" s="21">
        <v>1</v>
      </c>
      <c r="D113" s="21">
        <v>2</v>
      </c>
      <c r="E113" s="21">
        <v>3</v>
      </c>
      <c r="F113" s="21">
        <v>4</v>
      </c>
    </row>
    <row r="114" spans="1:6" ht="18.75" customHeight="1" hidden="1">
      <c r="A114" s="24" t="s">
        <v>74</v>
      </c>
      <c r="B114" s="23"/>
      <c r="C114" s="23"/>
      <c r="D114" s="23"/>
      <c r="E114" s="23"/>
      <c r="F114" s="23"/>
    </row>
    <row r="115" spans="1:6" ht="18.75" customHeight="1" hidden="1">
      <c r="A115" s="22" t="s">
        <v>66</v>
      </c>
      <c r="B115" s="23"/>
      <c r="C115" s="23">
        <f aca="true" t="shared" si="2" ref="C115:E116">C95</f>
        <v>5712</v>
      </c>
      <c r="D115" s="23">
        <f t="shared" si="2"/>
        <v>7344</v>
      </c>
      <c r="E115" s="23">
        <f t="shared" si="2"/>
        <v>8160</v>
      </c>
      <c r="F115" s="23"/>
    </row>
    <row r="116" spans="1:6" ht="18.75" customHeight="1" hidden="1">
      <c r="A116" s="22" t="s">
        <v>67</v>
      </c>
      <c r="B116" s="23"/>
      <c r="C116" s="23">
        <f t="shared" si="2"/>
        <v>-856.8</v>
      </c>
      <c r="D116" s="23">
        <f t="shared" si="2"/>
        <v>-244.79999999999995</v>
      </c>
      <c r="E116" s="23">
        <f t="shared" si="2"/>
        <v>-122.40000000000009</v>
      </c>
      <c r="F116" s="23">
        <f>F96</f>
        <v>1224</v>
      </c>
    </row>
    <row r="117" spans="1:6" ht="18.75" customHeight="1" hidden="1">
      <c r="A117" s="22" t="s">
        <v>86</v>
      </c>
      <c r="B117" s="23">
        <f>B44</f>
        <v>2625</v>
      </c>
      <c r="C117" s="23"/>
      <c r="D117" s="23"/>
      <c r="E117" s="23"/>
      <c r="F117" s="23"/>
    </row>
    <row r="118" spans="1:6" ht="18.75" customHeight="1" hidden="1">
      <c r="A118" s="22" t="s">
        <v>68</v>
      </c>
      <c r="B118" s="23"/>
      <c r="C118" s="23"/>
      <c r="D118" s="23"/>
      <c r="E118" s="23"/>
      <c r="F118" s="23">
        <f>F97</f>
        <v>3500</v>
      </c>
    </row>
    <row r="119" spans="1:6" ht="18.75" customHeight="1" hidden="1">
      <c r="A119" s="22" t="s">
        <v>69</v>
      </c>
      <c r="B119" s="23"/>
      <c r="C119" s="23"/>
      <c r="D119" s="23"/>
      <c r="E119" s="23"/>
      <c r="F119" s="23">
        <f>F98</f>
        <v>1000</v>
      </c>
    </row>
    <row r="120" spans="1:6" ht="18.75" customHeight="1">
      <c r="A120" s="22" t="s">
        <v>70</v>
      </c>
      <c r="B120" s="23">
        <f>SUM(B115:B119)</f>
        <v>2625</v>
      </c>
      <c r="C120" s="23">
        <f>SUM(C115:C119)</f>
        <v>4855.2</v>
      </c>
      <c r="D120" s="23">
        <f>SUM(D115:D119)</f>
        <v>7099.2</v>
      </c>
      <c r="E120" s="23">
        <f>SUM(E115:E119)</f>
        <v>8037.6</v>
      </c>
      <c r="F120" s="23">
        <f>SUM(F115:F119)</f>
        <v>5724</v>
      </c>
    </row>
    <row r="121" spans="1:6" ht="18.75" customHeight="1" hidden="1">
      <c r="A121" s="24" t="s">
        <v>73</v>
      </c>
      <c r="B121" s="23"/>
      <c r="C121" s="23"/>
      <c r="D121" s="23"/>
      <c r="E121" s="23"/>
      <c r="F121" s="23"/>
    </row>
    <row r="122" spans="1:6" ht="18.75" customHeight="1" hidden="1">
      <c r="A122" s="22" t="s">
        <v>71</v>
      </c>
      <c r="B122" s="23">
        <f>B101</f>
        <v>3500</v>
      </c>
      <c r="C122" s="23"/>
      <c r="D122" s="23"/>
      <c r="E122" s="23"/>
      <c r="F122" s="23"/>
    </row>
    <row r="123" spans="1:6" ht="18.75" customHeight="1" hidden="1">
      <c r="A123" s="22" t="s">
        <v>72</v>
      </c>
      <c r="B123" s="23">
        <f>B102</f>
        <v>4000</v>
      </c>
      <c r="C123" s="23"/>
      <c r="D123" s="23"/>
      <c r="E123" s="23"/>
      <c r="F123" s="23"/>
    </row>
    <row r="124" spans="1:6" ht="18.75" customHeight="1" hidden="1">
      <c r="A124" s="22" t="s">
        <v>75</v>
      </c>
      <c r="B124" s="23"/>
      <c r="C124" s="23">
        <f>C103</f>
        <v>1904</v>
      </c>
      <c r="D124" s="23">
        <f>D103</f>
        <v>2295</v>
      </c>
      <c r="E124" s="23">
        <f>E103</f>
        <v>2380</v>
      </c>
      <c r="F124" s="23"/>
    </row>
    <row r="125" spans="1:6" ht="18.75" customHeight="1" hidden="1">
      <c r="A125" s="22" t="s">
        <v>76</v>
      </c>
      <c r="B125" s="23"/>
      <c r="C125" s="23">
        <f aca="true" t="shared" si="3" ref="C125:F127">C104</f>
        <v>856.8</v>
      </c>
      <c r="D125" s="23">
        <f t="shared" si="3"/>
        <v>1101.6</v>
      </c>
      <c r="E125" s="23">
        <f t="shared" si="3"/>
        <v>1224</v>
      </c>
      <c r="F125" s="23"/>
    </row>
    <row r="126" spans="1:6" ht="18.75" customHeight="1" hidden="1">
      <c r="A126" s="22" t="s">
        <v>77</v>
      </c>
      <c r="B126" s="23"/>
      <c r="C126" s="23">
        <f t="shared" si="3"/>
        <v>-552.1600000000001</v>
      </c>
      <c r="D126" s="23">
        <f t="shared" si="3"/>
        <v>-127.15999999999997</v>
      </c>
      <c r="E126" s="23">
        <f t="shared" si="3"/>
        <v>-41.48000000000002</v>
      </c>
      <c r="F126" s="23">
        <f t="shared" si="3"/>
        <v>720.8000000000001</v>
      </c>
    </row>
    <row r="127" spans="1:6" ht="18.75" customHeight="1" hidden="1">
      <c r="A127" s="22" t="s">
        <v>78</v>
      </c>
      <c r="B127" s="23"/>
      <c r="C127" s="23">
        <f t="shared" si="3"/>
        <v>276.08000000000004</v>
      </c>
      <c r="D127" s="23">
        <f t="shared" si="3"/>
        <v>63.579999999999984</v>
      </c>
      <c r="E127" s="23">
        <f t="shared" si="3"/>
        <v>20.74000000000001</v>
      </c>
      <c r="F127" s="23">
        <f t="shared" si="3"/>
        <v>-360.40000000000003</v>
      </c>
    </row>
    <row r="128" spans="1:6" ht="18.75" customHeight="1" hidden="1">
      <c r="A128" s="22" t="s">
        <v>87</v>
      </c>
      <c r="B128" s="23"/>
      <c r="C128" s="23">
        <f>C41</f>
        <v>1242.5</v>
      </c>
      <c r="D128" s="23">
        <f>D41</f>
        <v>1120</v>
      </c>
      <c r="E128" s="23">
        <f>E41</f>
        <v>997.5</v>
      </c>
      <c r="F128" s="23"/>
    </row>
    <row r="129" spans="1:6" ht="18.75" customHeight="1" hidden="1">
      <c r="A129" s="22" t="s">
        <v>79</v>
      </c>
      <c r="B129" s="23"/>
      <c r="C129" s="23">
        <f>C107</f>
        <v>395.925</v>
      </c>
      <c r="D129" s="23">
        <f>D107</f>
        <v>675.6</v>
      </c>
      <c r="E129" s="23">
        <f>E107</f>
        <v>858.375</v>
      </c>
      <c r="F129" s="23"/>
    </row>
    <row r="130" spans="1:6" ht="18.75" customHeight="1">
      <c r="A130" s="22" t="s">
        <v>80</v>
      </c>
      <c r="B130" s="23">
        <f>SUM(B122:B129)</f>
        <v>7500</v>
      </c>
      <c r="C130" s="23">
        <f>SUM(C122:C129)</f>
        <v>4123.145</v>
      </c>
      <c r="D130" s="23">
        <f>SUM(D122:D129)</f>
        <v>5128.620000000001</v>
      </c>
      <c r="E130" s="23">
        <f>SUM(E122:E129)</f>
        <v>5439.135</v>
      </c>
      <c r="F130" s="23">
        <f>SUM(F122:F129)</f>
        <v>360.40000000000003</v>
      </c>
    </row>
    <row r="131" spans="1:6" ht="18.75" customHeight="1">
      <c r="A131" s="24" t="s">
        <v>81</v>
      </c>
      <c r="B131" s="23">
        <f>B120-B130</f>
        <v>-4875</v>
      </c>
      <c r="C131" s="23">
        <f>C120-C130</f>
        <v>732.0549999999994</v>
      </c>
      <c r="D131" s="23">
        <f>D120-D130</f>
        <v>1970.579999999999</v>
      </c>
      <c r="E131" s="23">
        <f>E120-E130</f>
        <v>2598.465</v>
      </c>
      <c r="F131" s="23">
        <f>F120-F130</f>
        <v>5363.6</v>
      </c>
    </row>
    <row r="132" ht="15" hidden="1"/>
    <row r="133" ht="26.25">
      <c r="A133" s="2" t="s">
        <v>94</v>
      </c>
    </row>
    <row r="134" spans="1:3" ht="26.25">
      <c r="A134" s="13" t="s">
        <v>93</v>
      </c>
      <c r="B134" s="16">
        <f>B131+NPV($D$20,C131:F131)</f>
        <v>1193.8581404320976</v>
      </c>
      <c r="C134" s="14" t="s">
        <v>89</v>
      </c>
    </row>
    <row r="135" spans="1:3" ht="26.25">
      <c r="A135" s="13" t="s">
        <v>95</v>
      </c>
      <c r="B135" s="17">
        <f>IRR(B131:F131)</f>
        <v>0.29216751701096916</v>
      </c>
      <c r="C135" s="14" t="s">
        <v>97</v>
      </c>
    </row>
    <row r="136" spans="1:2" ht="26.25">
      <c r="A136" s="13" t="s">
        <v>96</v>
      </c>
      <c r="B136" s="15">
        <f>(B120+NPV($D$20,C120:F120))/(B130+NPV($D$20,C130:F130))</f>
        <v>1.0669993638018616</v>
      </c>
    </row>
    <row r="137" ht="22.5">
      <c r="A137" s="18" t="s">
        <v>98</v>
      </c>
    </row>
    <row r="138" ht="26.25">
      <c r="A138" s="19" t="s">
        <v>99</v>
      </c>
    </row>
    <row r="139" spans="1:6" ht="37.5">
      <c r="A139" s="20" t="s">
        <v>46</v>
      </c>
      <c r="B139" s="21">
        <v>0</v>
      </c>
      <c r="C139" s="21">
        <v>1</v>
      </c>
      <c r="D139" s="21">
        <v>2</v>
      </c>
      <c r="E139" s="21">
        <v>3</v>
      </c>
      <c r="F139" s="21">
        <v>4</v>
      </c>
    </row>
    <row r="140" spans="1:6" ht="18.75">
      <c r="A140" s="22" t="s">
        <v>90</v>
      </c>
      <c r="B140" s="23">
        <f>B131</f>
        <v>-4875</v>
      </c>
      <c r="C140" s="23">
        <f>C131</f>
        <v>732.0549999999994</v>
      </c>
      <c r="D140" s="23">
        <f>D131</f>
        <v>1970.579999999999</v>
      </c>
      <c r="E140" s="23">
        <f>E131</f>
        <v>2598.465</v>
      </c>
      <c r="F140" s="23">
        <f>F131</f>
        <v>5363.6</v>
      </c>
    </row>
    <row r="141" spans="1:6" ht="18.75">
      <c r="A141" s="22" t="s">
        <v>102</v>
      </c>
      <c r="B141" s="23">
        <f>B140/(1+$D$20)^B139</f>
        <v>-4875</v>
      </c>
      <c r="C141" s="23">
        <f>C140/(1+$D$20)^C139</f>
        <v>610.0458333333329</v>
      </c>
      <c r="D141" s="23">
        <f>D140/(1+$D$20)^D139</f>
        <v>1368.4583333333328</v>
      </c>
      <c r="E141" s="23">
        <f>E140/(1+$D$20)^E139</f>
        <v>1503.7413194444446</v>
      </c>
      <c r="F141" s="23">
        <f>F140/(1+$D$20)^F139</f>
        <v>2586.612654320988</v>
      </c>
    </row>
    <row r="142" spans="1:6" ht="18.75">
      <c r="A142" s="22" t="s">
        <v>91</v>
      </c>
      <c r="B142" s="23">
        <f>B141</f>
        <v>-4875</v>
      </c>
      <c r="C142" s="23">
        <f>B142+C141</f>
        <v>-4264.954166666667</v>
      </c>
      <c r="D142" s="23">
        <f>C142+D141</f>
        <v>-2896.4958333333343</v>
      </c>
      <c r="E142" s="23">
        <f>D142+E141</f>
        <v>-1392.7545138888897</v>
      </c>
      <c r="F142" s="23">
        <f>E142+F141</f>
        <v>1193.8581404320983</v>
      </c>
    </row>
    <row r="143" spans="1:3" ht="26.25">
      <c r="A143" s="14" t="s">
        <v>100</v>
      </c>
      <c r="B143" s="14">
        <f>E139+ABS(E142)/F141</f>
        <v>3.538447266761131</v>
      </c>
      <c r="C143" s="14" t="s">
        <v>92</v>
      </c>
    </row>
    <row r="144" ht="26.25">
      <c r="B144" s="14" t="s">
        <v>101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6" width="11.00390625" style="0" customWidth="1"/>
  </cols>
  <sheetData>
    <row r="1" ht="26.25">
      <c r="A1" s="2" t="s">
        <v>103</v>
      </c>
    </row>
    <row r="2" spans="1:5" ht="15">
      <c r="A2" t="s">
        <v>18</v>
      </c>
      <c r="D2">
        <v>3500</v>
      </c>
      <c r="E2" t="s">
        <v>40</v>
      </c>
    </row>
    <row r="3" spans="1:5" ht="15">
      <c r="A3" t="s">
        <v>19</v>
      </c>
      <c r="D3">
        <v>4000</v>
      </c>
      <c r="E3" t="s">
        <v>40</v>
      </c>
    </row>
    <row r="4" spans="1:5" ht="15">
      <c r="A4" t="s">
        <v>20</v>
      </c>
      <c r="D4">
        <v>4</v>
      </c>
      <c r="E4" t="s">
        <v>41</v>
      </c>
    </row>
    <row r="5" spans="1:5" ht="15">
      <c r="A5" t="s">
        <v>0</v>
      </c>
      <c r="D5" s="1">
        <v>0.15</v>
      </c>
      <c r="E5" t="s">
        <v>3</v>
      </c>
    </row>
    <row r="6" spans="1:5" ht="15">
      <c r="A6" t="s">
        <v>1</v>
      </c>
      <c r="D6" s="1">
        <v>0.2</v>
      </c>
      <c r="E6" t="s">
        <v>42</v>
      </c>
    </row>
    <row r="7" spans="1:5" ht="15">
      <c r="A7" t="s">
        <v>2</v>
      </c>
      <c r="D7" s="1">
        <v>0.1</v>
      </c>
      <c r="E7" t="s">
        <v>42</v>
      </c>
    </row>
    <row r="8" spans="1:5" ht="15">
      <c r="A8" t="s">
        <v>21</v>
      </c>
      <c r="D8">
        <v>3</v>
      </c>
      <c r="E8" t="s">
        <v>43</v>
      </c>
    </row>
    <row r="9" spans="1:5" ht="15">
      <c r="A9" t="s">
        <v>22</v>
      </c>
      <c r="D9" s="1">
        <v>0.35</v>
      </c>
      <c r="E9" t="s">
        <v>44</v>
      </c>
    </row>
    <row r="10" spans="1:5" ht="15">
      <c r="A10" t="s">
        <v>23</v>
      </c>
      <c r="D10" s="59">
        <v>0.14</v>
      </c>
      <c r="E10" t="s">
        <v>43</v>
      </c>
    </row>
    <row r="11" spans="1:5" ht="15">
      <c r="A11" t="s">
        <v>24</v>
      </c>
      <c r="D11">
        <v>3</v>
      </c>
      <c r="E11" t="s">
        <v>39</v>
      </c>
    </row>
    <row r="12" spans="1:5" ht="15">
      <c r="A12" t="s">
        <v>25</v>
      </c>
      <c r="D12">
        <v>17000</v>
      </c>
      <c r="E12" t="s">
        <v>38</v>
      </c>
    </row>
    <row r="13" spans="1:5" ht="15">
      <c r="A13" t="s">
        <v>4</v>
      </c>
      <c r="C13" s="4" t="s">
        <v>27</v>
      </c>
      <c r="D13" s="4" t="s">
        <v>28</v>
      </c>
      <c r="E13" s="4" t="s">
        <v>29</v>
      </c>
    </row>
    <row r="14" spans="1:5" ht="15">
      <c r="A14" t="s">
        <v>30</v>
      </c>
      <c r="C14" s="3">
        <v>0.7</v>
      </c>
      <c r="D14" s="3">
        <v>0.9</v>
      </c>
      <c r="E14" s="3">
        <v>1</v>
      </c>
    </row>
    <row r="15" spans="1:5" ht="15">
      <c r="A15" t="s">
        <v>26</v>
      </c>
      <c r="D15" s="58">
        <v>0.48</v>
      </c>
      <c r="E15" t="s">
        <v>37</v>
      </c>
    </row>
    <row r="16" spans="1:5" ht="15">
      <c r="A16" t="s">
        <v>4</v>
      </c>
      <c r="C16" s="4" t="s">
        <v>27</v>
      </c>
      <c r="D16" s="4" t="s">
        <v>28</v>
      </c>
      <c r="E16" s="4" t="s">
        <v>29</v>
      </c>
    </row>
    <row r="17" spans="1:6" ht="15">
      <c r="A17" t="s">
        <v>31</v>
      </c>
      <c r="C17" s="5">
        <v>0.16</v>
      </c>
      <c r="D17" s="5">
        <v>0.15</v>
      </c>
      <c r="E17" s="5">
        <v>0.14</v>
      </c>
      <c r="F17" t="s">
        <v>37</v>
      </c>
    </row>
    <row r="18" spans="1:5" ht="15">
      <c r="A18" t="s">
        <v>32</v>
      </c>
      <c r="D18" s="1">
        <v>0.15</v>
      </c>
      <c r="E18" t="s">
        <v>36</v>
      </c>
    </row>
    <row r="19" spans="1:4" ht="15">
      <c r="A19" t="s">
        <v>33</v>
      </c>
      <c r="D19" s="1">
        <v>0.25</v>
      </c>
    </row>
    <row r="20" spans="1:4" ht="15">
      <c r="A20" t="s">
        <v>34</v>
      </c>
      <c r="D20" s="59">
        <v>0.2</v>
      </c>
    </row>
    <row r="21" spans="1:4" ht="15">
      <c r="A21" t="s">
        <v>35</v>
      </c>
      <c r="D21" s="59">
        <v>0.1</v>
      </c>
    </row>
    <row r="23" ht="26.25">
      <c r="A23" s="6" t="s">
        <v>104</v>
      </c>
    </row>
    <row r="24" spans="1:6" ht="30">
      <c r="A24" s="8" t="s">
        <v>46</v>
      </c>
      <c r="B24" s="9">
        <v>0</v>
      </c>
      <c r="C24" s="9">
        <v>1</v>
      </c>
      <c r="D24" s="9">
        <v>2</v>
      </c>
      <c r="E24" s="9">
        <v>3</v>
      </c>
      <c r="F24" s="9">
        <v>4</v>
      </c>
    </row>
    <row r="25" spans="1:6" ht="18.75" customHeight="1">
      <c r="A25" s="7" t="s">
        <v>47</v>
      </c>
      <c r="B25" s="7">
        <f>D2</f>
        <v>3500</v>
      </c>
      <c r="C25" s="7"/>
      <c r="D25" s="7"/>
      <c r="E25" s="7"/>
      <c r="F25" s="7"/>
    </row>
    <row r="26" spans="1:6" ht="18.75" customHeight="1">
      <c r="A26" s="7" t="s">
        <v>5</v>
      </c>
      <c r="B26" s="7">
        <f>D3</f>
        <v>4000</v>
      </c>
      <c r="C26" s="7"/>
      <c r="D26" s="7"/>
      <c r="E26" s="7"/>
      <c r="F26" s="7"/>
    </row>
    <row r="27" spans="1:6" ht="18.75" customHeight="1">
      <c r="A27" s="7" t="s">
        <v>48</v>
      </c>
      <c r="B27" s="7">
        <f>SUM(B25:B26)</f>
        <v>7500</v>
      </c>
      <c r="C27" s="7"/>
      <c r="D27" s="7"/>
      <c r="E27" s="7"/>
      <c r="F27" s="7"/>
    </row>
    <row r="30" ht="26.25">
      <c r="A30" s="6" t="s">
        <v>105</v>
      </c>
    </row>
    <row r="31" spans="1:6" ht="30">
      <c r="A31" s="8" t="s">
        <v>46</v>
      </c>
      <c r="B31" s="9">
        <v>0</v>
      </c>
      <c r="C31" s="9">
        <v>1</v>
      </c>
      <c r="D31" s="9">
        <v>2</v>
      </c>
      <c r="E31" s="9">
        <v>3</v>
      </c>
      <c r="F31" s="9">
        <v>4</v>
      </c>
    </row>
    <row r="32" spans="1:6" ht="18.75" customHeight="1">
      <c r="A32" s="7" t="s">
        <v>53</v>
      </c>
      <c r="B32" s="10"/>
      <c r="C32" s="10">
        <f>B35</f>
        <v>4000</v>
      </c>
      <c r="D32" s="10">
        <f>C35</f>
        <v>3000</v>
      </c>
      <c r="E32" s="10">
        <f>D35</f>
        <v>2000</v>
      </c>
      <c r="F32" s="7"/>
    </row>
    <row r="33" spans="1:6" ht="18.75" customHeight="1">
      <c r="A33" s="7" t="s">
        <v>52</v>
      </c>
      <c r="B33" s="10"/>
      <c r="C33" s="10">
        <f>$C$32/$D$4</f>
        <v>1000</v>
      </c>
      <c r="D33" s="10">
        <f>$C$32/$D$4</f>
        <v>1000</v>
      </c>
      <c r="E33" s="10">
        <f>$C$32/$D$4</f>
        <v>1000</v>
      </c>
      <c r="F33" s="7"/>
    </row>
    <row r="34" spans="1:6" ht="18.75" customHeight="1">
      <c r="A34" s="7" t="s">
        <v>51</v>
      </c>
      <c r="B34" s="10"/>
      <c r="C34" s="10">
        <f>B34+C33</f>
        <v>1000</v>
      </c>
      <c r="D34" s="10">
        <f>C34+D33</f>
        <v>2000</v>
      </c>
      <c r="E34" s="10">
        <f>D34+E33</f>
        <v>3000</v>
      </c>
      <c r="F34" s="7"/>
    </row>
    <row r="35" spans="1:6" ht="18.75" customHeight="1">
      <c r="A35" s="7" t="s">
        <v>50</v>
      </c>
      <c r="B35" s="10">
        <f>D3</f>
        <v>4000</v>
      </c>
      <c r="C35" s="10">
        <f>C32-C33</f>
        <v>3000</v>
      </c>
      <c r="D35" s="10">
        <f>D32-D33</f>
        <v>2000</v>
      </c>
      <c r="E35" s="10">
        <f>E32-E33</f>
        <v>1000</v>
      </c>
      <c r="F35" s="7"/>
    </row>
    <row r="38" ht="26.25">
      <c r="A38" s="6" t="s">
        <v>106</v>
      </c>
    </row>
    <row r="39" spans="1:6" ht="30">
      <c r="A39" s="8" t="s">
        <v>46</v>
      </c>
      <c r="B39" s="9">
        <v>0</v>
      </c>
      <c r="C39" s="9">
        <v>1</v>
      </c>
      <c r="D39" s="9">
        <v>2</v>
      </c>
      <c r="E39" s="9">
        <v>3</v>
      </c>
      <c r="F39" s="9">
        <v>4</v>
      </c>
    </row>
    <row r="40" spans="1:6" ht="18.75" customHeight="1">
      <c r="A40" s="7" t="s">
        <v>54</v>
      </c>
      <c r="B40" s="10"/>
      <c r="C40" s="10">
        <f>B44</f>
        <v>2625</v>
      </c>
      <c r="D40" s="10">
        <f>C44</f>
        <v>1750</v>
      </c>
      <c r="E40" s="10">
        <f>D44</f>
        <v>875</v>
      </c>
      <c r="F40" s="7"/>
    </row>
    <row r="41" spans="1:6" ht="18.75" customHeight="1">
      <c r="A41" s="7" t="s">
        <v>56</v>
      </c>
      <c r="B41" s="10"/>
      <c r="C41" s="10">
        <f>C42+C43</f>
        <v>1541.75</v>
      </c>
      <c r="D41" s="10">
        <f>D42+D43</f>
        <v>1319.5</v>
      </c>
      <c r="E41" s="10">
        <f>E42+E43</f>
        <v>1097.25</v>
      </c>
      <c r="F41" s="7"/>
    </row>
    <row r="42" spans="1:6" ht="18.75" customHeight="1">
      <c r="A42" s="7" t="s">
        <v>57</v>
      </c>
      <c r="B42" s="10"/>
      <c r="C42" s="10">
        <f>$C$40/$D$11</f>
        <v>875</v>
      </c>
      <c r="D42" s="10">
        <f>$C$40/$D$11</f>
        <v>875</v>
      </c>
      <c r="E42" s="10">
        <f>$C$40/$D$11</f>
        <v>875</v>
      </c>
      <c r="F42" s="7"/>
    </row>
    <row r="43" spans="1:6" ht="18.75" customHeight="1">
      <c r="A43" s="7" t="s">
        <v>58</v>
      </c>
      <c r="B43" s="10"/>
      <c r="C43" s="10">
        <f>C40*$B$45</f>
        <v>666.75</v>
      </c>
      <c r="D43" s="10">
        <f>D40*$B$45</f>
        <v>444.5</v>
      </c>
      <c r="E43" s="10">
        <f>E40*$B$45</f>
        <v>222.25</v>
      </c>
      <c r="F43" s="7"/>
    </row>
    <row r="44" spans="1:6" ht="18.75" customHeight="1">
      <c r="A44" s="7" t="s">
        <v>55</v>
      </c>
      <c r="B44" s="10">
        <f>D9*B27</f>
        <v>2625</v>
      </c>
      <c r="C44" s="10">
        <f>C40-C42</f>
        <v>1750</v>
      </c>
      <c r="D44" s="10">
        <f>D40-D42</f>
        <v>875</v>
      </c>
      <c r="E44" s="10">
        <f>E40-E42</f>
        <v>0</v>
      </c>
      <c r="F44" s="7"/>
    </row>
    <row r="45" spans="1:2" ht="15">
      <c r="A45" s="25" t="s">
        <v>107</v>
      </c>
      <c r="B45" s="12">
        <f>D10+D21+D10*D21</f>
        <v>0.254</v>
      </c>
    </row>
    <row r="47" ht="26.25">
      <c r="A47" s="6" t="s">
        <v>108</v>
      </c>
    </row>
    <row r="48" spans="1:6" ht="30">
      <c r="A48" s="8" t="s">
        <v>46</v>
      </c>
      <c r="B48" s="9">
        <v>0</v>
      </c>
      <c r="C48" s="9">
        <v>1</v>
      </c>
      <c r="D48" s="9">
        <v>2</v>
      </c>
      <c r="E48" s="9">
        <v>3</v>
      </c>
      <c r="F48" s="9">
        <v>4</v>
      </c>
    </row>
    <row r="49" spans="1:6" ht="15">
      <c r="A49" s="26" t="s">
        <v>109</v>
      </c>
      <c r="B49" s="27">
        <f>(1+$D$21)^B48</f>
        <v>1</v>
      </c>
      <c r="C49" s="27">
        <f>(1+$D$21)^C48</f>
        <v>1.1</v>
      </c>
      <c r="D49" s="27">
        <f>(1+$D$21)^D48</f>
        <v>1.2100000000000002</v>
      </c>
      <c r="E49" s="27">
        <f>(1+$D$21)^E48</f>
        <v>1.3310000000000004</v>
      </c>
      <c r="F49" s="27">
        <f>(1+$D$21)^F48</f>
        <v>1.4641000000000004</v>
      </c>
    </row>
    <row r="50" spans="1:6" ht="18.75" customHeight="1">
      <c r="A50" s="7" t="s">
        <v>6</v>
      </c>
      <c r="B50" s="10"/>
      <c r="C50" s="10">
        <f>C14*$D$12*$D$15*C49</f>
        <v>6283.200000000001</v>
      </c>
      <c r="D50" s="10">
        <f>D14*$D$12*$D$15*D49</f>
        <v>8886.240000000002</v>
      </c>
      <c r="E50" s="10">
        <f>E14*$D$12*$D$15*E49</f>
        <v>10860.960000000003</v>
      </c>
      <c r="F50" s="7"/>
    </row>
    <row r="51" spans="1:6" ht="18.75" customHeight="1">
      <c r="A51" s="7" t="s">
        <v>60</v>
      </c>
      <c r="B51" s="10"/>
      <c r="C51" s="10">
        <f>SUM(C52:C53)</f>
        <v>3094.4</v>
      </c>
      <c r="D51" s="10">
        <f>SUM(D52:D53)</f>
        <v>3776.9500000000003</v>
      </c>
      <c r="E51" s="10">
        <f>SUM(E52:E53)</f>
        <v>4167.780000000001</v>
      </c>
      <c r="F51" s="7"/>
    </row>
    <row r="52" spans="1:6" ht="18.75" customHeight="1">
      <c r="A52" s="7" t="s">
        <v>82</v>
      </c>
      <c r="B52" s="10"/>
      <c r="C52" s="10">
        <f>C14*$D$12*C17*C49</f>
        <v>2094.4</v>
      </c>
      <c r="D52" s="10">
        <f>D14*$D$12*D17*D49</f>
        <v>2776.9500000000003</v>
      </c>
      <c r="E52" s="10">
        <f>E14*$D$12*E17*E49</f>
        <v>3167.780000000001</v>
      </c>
      <c r="F52" s="7"/>
    </row>
    <row r="53" spans="1:6" ht="18.75" customHeight="1">
      <c r="A53" s="7" t="s">
        <v>83</v>
      </c>
      <c r="B53" s="10"/>
      <c r="C53" s="10">
        <f>C33</f>
        <v>1000</v>
      </c>
      <c r="D53" s="10">
        <f>D33</f>
        <v>1000</v>
      </c>
      <c r="E53" s="10">
        <f>E33</f>
        <v>1000</v>
      </c>
      <c r="F53" s="7"/>
    </row>
    <row r="54" spans="1:6" ht="18.75" customHeight="1">
      <c r="A54" s="7" t="s">
        <v>61</v>
      </c>
      <c r="B54" s="10"/>
      <c r="C54" s="10">
        <f>C50-C51</f>
        <v>3188.8000000000006</v>
      </c>
      <c r="D54" s="10">
        <f>D50-D51</f>
        <v>5109.290000000001</v>
      </c>
      <c r="E54" s="10">
        <f>E50-E51</f>
        <v>6693.180000000002</v>
      </c>
      <c r="F54" s="7"/>
    </row>
    <row r="55" spans="1:6" ht="18.75" customHeight="1">
      <c r="A55" s="7" t="s">
        <v>7</v>
      </c>
      <c r="B55" s="10"/>
      <c r="C55" s="10">
        <f>$D$18*C50</f>
        <v>942.48</v>
      </c>
      <c r="D55" s="10">
        <f>$D$18*D50</f>
        <v>1332.9360000000001</v>
      </c>
      <c r="E55" s="10">
        <f>$D$18*E50</f>
        <v>1629.1440000000005</v>
      </c>
      <c r="F55" s="7"/>
    </row>
    <row r="56" spans="1:6" ht="18.75" customHeight="1">
      <c r="A56" s="7" t="s">
        <v>8</v>
      </c>
      <c r="B56" s="10"/>
      <c r="C56" s="10">
        <f>C54-C55</f>
        <v>2246.3200000000006</v>
      </c>
      <c r="D56" s="10">
        <f>D54-D55</f>
        <v>3776.3540000000007</v>
      </c>
      <c r="E56" s="10">
        <f>E54-E55</f>
        <v>5064.036000000002</v>
      </c>
      <c r="F56" s="7"/>
    </row>
    <row r="57" spans="1:6" ht="18.75" customHeight="1">
      <c r="A57" s="7" t="s">
        <v>62</v>
      </c>
      <c r="B57" s="10"/>
      <c r="C57" s="10">
        <f>C43</f>
        <v>666.75</v>
      </c>
      <c r="D57" s="10">
        <f>D43</f>
        <v>444.5</v>
      </c>
      <c r="E57" s="10">
        <f>E43</f>
        <v>222.25</v>
      </c>
      <c r="F57" s="7"/>
    </row>
    <row r="58" spans="1:6" ht="18.75" customHeight="1">
      <c r="A58" s="7" t="s">
        <v>9</v>
      </c>
      <c r="B58" s="10"/>
      <c r="C58" s="10">
        <f>C56-C57</f>
        <v>1579.5700000000006</v>
      </c>
      <c r="D58" s="10">
        <f>D56-D57</f>
        <v>3331.8540000000007</v>
      </c>
      <c r="E58" s="10">
        <f>E56-E57</f>
        <v>4841.786000000002</v>
      </c>
      <c r="F58" s="7"/>
    </row>
    <row r="59" spans="1:6" ht="18.75" customHeight="1">
      <c r="A59" s="7" t="s">
        <v>63</v>
      </c>
      <c r="B59" s="10"/>
      <c r="C59" s="10">
        <f>$D$19*C58</f>
        <v>394.89250000000015</v>
      </c>
      <c r="D59" s="10">
        <f>$D$19*D58</f>
        <v>832.9635000000002</v>
      </c>
      <c r="E59" s="10">
        <f>$D$19*E58</f>
        <v>1210.4465000000005</v>
      </c>
      <c r="F59" s="7"/>
    </row>
    <row r="60" spans="1:6" ht="18.75" customHeight="1">
      <c r="A60" s="7" t="s">
        <v>10</v>
      </c>
      <c r="B60" s="10"/>
      <c r="C60" s="10">
        <f>C58-C59</f>
        <v>1184.6775000000005</v>
      </c>
      <c r="D60" s="10">
        <f>D58-D59</f>
        <v>2498.8905000000004</v>
      </c>
      <c r="E60" s="10">
        <f>E58-E59</f>
        <v>3631.3395000000014</v>
      </c>
      <c r="F60" s="7"/>
    </row>
    <row r="63" ht="26.25">
      <c r="A63" s="6" t="s">
        <v>110</v>
      </c>
    </row>
    <row r="64" spans="1:6" ht="30">
      <c r="A64" s="8" t="s">
        <v>46</v>
      </c>
      <c r="B64" s="9">
        <v>0</v>
      </c>
      <c r="C64" s="9">
        <v>1</v>
      </c>
      <c r="D64" s="9">
        <v>2</v>
      </c>
      <c r="E64" s="9">
        <v>3</v>
      </c>
      <c r="F64" s="9">
        <v>4</v>
      </c>
    </row>
    <row r="65" spans="1:6" ht="18.75" customHeight="1">
      <c r="A65" s="7" t="s">
        <v>11</v>
      </c>
      <c r="B65" s="10"/>
      <c r="C65" s="10">
        <f>$D$5*C50</f>
        <v>942.48</v>
      </c>
      <c r="D65" s="10">
        <f>$D$5*D50</f>
        <v>1332.9360000000001</v>
      </c>
      <c r="E65" s="10">
        <f>$D$5*E50</f>
        <v>1629.1440000000005</v>
      </c>
      <c r="F65" s="7"/>
    </row>
    <row r="66" spans="1:6" ht="18.75" customHeight="1">
      <c r="A66" s="7" t="s">
        <v>12</v>
      </c>
      <c r="B66" s="10"/>
      <c r="C66" s="10">
        <f>B65-C65</f>
        <v>-942.48</v>
      </c>
      <c r="D66" s="10">
        <f>C65-D65</f>
        <v>-390.45600000000013</v>
      </c>
      <c r="E66" s="10">
        <f>D65-E65</f>
        <v>-296.2080000000003</v>
      </c>
      <c r="F66" s="10">
        <f>E65-F65</f>
        <v>1629.1440000000005</v>
      </c>
    </row>
    <row r="67" spans="1:6" ht="15">
      <c r="A67" s="7" t="s">
        <v>13</v>
      </c>
      <c r="B67" s="10"/>
      <c r="C67" s="10">
        <f>$D$6*(C52+C55)</f>
        <v>607.3760000000001</v>
      </c>
      <c r="D67" s="10">
        <f>$D$6*(D52+D55)</f>
        <v>821.9772000000002</v>
      </c>
      <c r="E67" s="10">
        <f>$D$6*(E52+E55)</f>
        <v>959.3848000000004</v>
      </c>
      <c r="F67" s="7"/>
    </row>
    <row r="68" spans="1:6" ht="15">
      <c r="A68" s="7" t="s">
        <v>14</v>
      </c>
      <c r="B68" s="10"/>
      <c r="C68" s="10">
        <f>B67-C67</f>
        <v>-607.3760000000001</v>
      </c>
      <c r="D68" s="10">
        <f>C67-D67</f>
        <v>-214.60120000000006</v>
      </c>
      <c r="E68" s="10">
        <f>D67-E67</f>
        <v>-137.40760000000023</v>
      </c>
      <c r="F68" s="10">
        <f>E67-F67</f>
        <v>959.3848000000004</v>
      </c>
    </row>
    <row r="69" spans="1:6" ht="15">
      <c r="A69" s="7" t="s">
        <v>15</v>
      </c>
      <c r="B69" s="10"/>
      <c r="C69" s="10">
        <f>$D$7*(C52+C55)</f>
        <v>303.68800000000005</v>
      </c>
      <c r="D69" s="10">
        <f>$D$7*(D52+D55)</f>
        <v>410.9886000000001</v>
      </c>
      <c r="E69" s="10">
        <f>$D$7*(E52+E55)</f>
        <v>479.6924000000002</v>
      </c>
      <c r="F69" s="7"/>
    </row>
    <row r="70" spans="1:6" ht="15">
      <c r="A70" s="7" t="s">
        <v>16</v>
      </c>
      <c r="B70" s="10"/>
      <c r="C70" s="10">
        <f>C69-B69</f>
        <v>303.68800000000005</v>
      </c>
      <c r="D70" s="10">
        <f>D69-C69</f>
        <v>107.30060000000003</v>
      </c>
      <c r="E70" s="10">
        <f>E69-D69</f>
        <v>68.70380000000011</v>
      </c>
      <c r="F70" s="10">
        <f>F69-E69</f>
        <v>-479.6924000000002</v>
      </c>
    </row>
    <row r="73" ht="26.25">
      <c r="A73" s="6" t="s">
        <v>111</v>
      </c>
    </row>
    <row r="74" spans="1:6" ht="30">
      <c r="A74" s="8" t="s">
        <v>46</v>
      </c>
      <c r="B74" s="9">
        <v>0</v>
      </c>
      <c r="C74" s="9">
        <v>1</v>
      </c>
      <c r="D74" s="9">
        <v>2</v>
      </c>
      <c r="E74" s="9">
        <v>3</v>
      </c>
      <c r="F74" s="9">
        <v>4</v>
      </c>
    </row>
    <row r="75" spans="1:6" ht="18" customHeight="1">
      <c r="A75" s="26" t="str">
        <f aca="true" t="shared" si="0" ref="A75:F75">A49</f>
        <v>Chỉ số lạm phát</v>
      </c>
      <c r="B75" s="26">
        <f t="shared" si="0"/>
        <v>1</v>
      </c>
      <c r="C75" s="26">
        <f t="shared" si="0"/>
        <v>1.1</v>
      </c>
      <c r="D75" s="26">
        <f t="shared" si="0"/>
        <v>1.2100000000000002</v>
      </c>
      <c r="E75" s="26">
        <f t="shared" si="0"/>
        <v>1.3310000000000004</v>
      </c>
      <c r="F75" s="26">
        <f t="shared" si="0"/>
        <v>1.4641000000000004</v>
      </c>
    </row>
    <row r="76" spans="1:6" ht="18.75" customHeight="1">
      <c r="A76" s="11" t="s">
        <v>74</v>
      </c>
      <c r="B76" s="10"/>
      <c r="C76" s="10"/>
      <c r="D76" s="10"/>
      <c r="E76" s="10"/>
      <c r="F76" s="10"/>
    </row>
    <row r="77" spans="1:6" ht="18.75" customHeight="1">
      <c r="A77" s="7" t="s">
        <v>66</v>
      </c>
      <c r="B77" s="10"/>
      <c r="C77" s="10">
        <f>C50</f>
        <v>6283.200000000001</v>
      </c>
      <c r="D77" s="10">
        <f>D50</f>
        <v>8886.240000000002</v>
      </c>
      <c r="E77" s="10">
        <f>E50</f>
        <v>10860.960000000003</v>
      </c>
      <c r="F77" s="10"/>
    </row>
    <row r="78" spans="1:6" ht="18.75" customHeight="1">
      <c r="A78" s="7" t="s">
        <v>67</v>
      </c>
      <c r="B78" s="10"/>
      <c r="C78" s="10">
        <f>C66</f>
        <v>-942.48</v>
      </c>
      <c r="D78" s="10">
        <f>D66</f>
        <v>-390.45600000000013</v>
      </c>
      <c r="E78" s="10">
        <f>E66</f>
        <v>-296.2080000000003</v>
      </c>
      <c r="F78" s="10">
        <f>F66</f>
        <v>1629.1440000000005</v>
      </c>
    </row>
    <row r="79" spans="1:6" ht="18.75" customHeight="1">
      <c r="A79" s="7" t="s">
        <v>68</v>
      </c>
      <c r="B79" s="10"/>
      <c r="C79" s="10"/>
      <c r="D79" s="10"/>
      <c r="E79" s="10"/>
      <c r="F79" s="10">
        <f>B83</f>
        <v>3500</v>
      </c>
    </row>
    <row r="80" spans="1:6" ht="18.75" customHeight="1">
      <c r="A80" s="7" t="s">
        <v>69</v>
      </c>
      <c r="B80" s="10"/>
      <c r="C80" s="10"/>
      <c r="D80" s="10"/>
      <c r="E80" s="10"/>
      <c r="F80" s="10">
        <f>E35</f>
        <v>1000</v>
      </c>
    </row>
    <row r="81" spans="1:6" ht="18.75" customHeight="1">
      <c r="A81" s="7" t="s">
        <v>70</v>
      </c>
      <c r="B81" s="10">
        <f>SUM(B77:B80)</f>
        <v>0</v>
      </c>
      <c r="C81" s="10">
        <f>SUM(C77:C80)</f>
        <v>5340.720000000001</v>
      </c>
      <c r="D81" s="10">
        <f>SUM(D77:D80)</f>
        <v>8495.784000000001</v>
      </c>
      <c r="E81" s="10">
        <f>SUM(E77:E80)</f>
        <v>10564.752000000002</v>
      </c>
      <c r="F81" s="10">
        <f>SUM(F77:F80)</f>
        <v>6129.144</v>
      </c>
    </row>
    <row r="82" spans="1:6" ht="18.75" customHeight="1">
      <c r="A82" s="11" t="s">
        <v>73</v>
      </c>
      <c r="B82" s="10"/>
      <c r="C82" s="10"/>
      <c r="D82" s="10"/>
      <c r="E82" s="10"/>
      <c r="F82" s="10"/>
    </row>
    <row r="83" spans="1:6" ht="18.75" customHeight="1">
      <c r="A83" s="7" t="s">
        <v>71</v>
      </c>
      <c r="B83" s="10">
        <f>D2</f>
        <v>3500</v>
      </c>
      <c r="C83" s="10"/>
      <c r="D83" s="10"/>
      <c r="E83" s="10"/>
      <c r="F83" s="10"/>
    </row>
    <row r="84" spans="1:6" ht="18.75" customHeight="1">
      <c r="A84" s="7" t="s">
        <v>72</v>
      </c>
      <c r="B84" s="10">
        <f>B35</f>
        <v>4000</v>
      </c>
      <c r="C84" s="10"/>
      <c r="D84" s="10"/>
      <c r="E84" s="10"/>
      <c r="F84" s="10"/>
    </row>
    <row r="85" spans="1:6" ht="18.75" customHeight="1">
      <c r="A85" s="7" t="s">
        <v>75</v>
      </c>
      <c r="B85" s="10"/>
      <c r="C85" s="10">
        <f>C52</f>
        <v>2094.4</v>
      </c>
      <c r="D85" s="10">
        <f>D52</f>
        <v>2776.9500000000003</v>
      </c>
      <c r="E85" s="10">
        <f>E52</f>
        <v>3167.780000000001</v>
      </c>
      <c r="F85" s="10"/>
    </row>
    <row r="86" spans="1:6" ht="18.75" customHeight="1">
      <c r="A86" s="7" t="s">
        <v>76</v>
      </c>
      <c r="B86" s="10"/>
      <c r="C86" s="10">
        <f>C55</f>
        <v>942.48</v>
      </c>
      <c r="D86" s="10">
        <f>D55</f>
        <v>1332.9360000000001</v>
      </c>
      <c r="E86" s="10">
        <f>E55</f>
        <v>1629.1440000000005</v>
      </c>
      <c r="F86" s="10"/>
    </row>
    <row r="87" spans="1:6" ht="18.75" customHeight="1">
      <c r="A87" s="7" t="s">
        <v>77</v>
      </c>
      <c r="B87" s="10"/>
      <c r="C87" s="10">
        <f>C68</f>
        <v>-607.3760000000001</v>
      </c>
      <c r="D87" s="10">
        <f>D68</f>
        <v>-214.60120000000006</v>
      </c>
      <c r="E87" s="10">
        <f>E68</f>
        <v>-137.40760000000023</v>
      </c>
      <c r="F87" s="10">
        <f>F68</f>
        <v>959.3848000000004</v>
      </c>
    </row>
    <row r="88" spans="1:6" ht="18.75" customHeight="1">
      <c r="A88" s="7" t="s">
        <v>78</v>
      </c>
      <c r="B88" s="10"/>
      <c r="C88" s="10">
        <f>C70</f>
        <v>303.68800000000005</v>
      </c>
      <c r="D88" s="10">
        <f>D70</f>
        <v>107.30060000000003</v>
      </c>
      <c r="E88" s="10">
        <f>E70</f>
        <v>68.70380000000011</v>
      </c>
      <c r="F88" s="10">
        <f>F70</f>
        <v>-479.6924000000002</v>
      </c>
    </row>
    <row r="89" spans="1:6" ht="18.75" customHeight="1">
      <c r="A89" s="7" t="s">
        <v>79</v>
      </c>
      <c r="B89" s="10"/>
      <c r="C89" s="10">
        <f>$D$19*C56</f>
        <v>561.5800000000002</v>
      </c>
      <c r="D89" s="10">
        <f>$D$19*D56</f>
        <v>944.0885000000002</v>
      </c>
      <c r="E89" s="10">
        <f>$D$19*E56</f>
        <v>1266.0090000000005</v>
      </c>
      <c r="F89" s="10"/>
    </row>
    <row r="90" spans="1:6" ht="18.75" customHeight="1">
      <c r="A90" s="7" t="s">
        <v>80</v>
      </c>
      <c r="B90" s="10">
        <f>SUM(B83:B89)</f>
        <v>7500</v>
      </c>
      <c r="C90" s="10">
        <f>SUM(C83:C89)</f>
        <v>3294.772</v>
      </c>
      <c r="D90" s="10">
        <f>SUM(D83:D89)</f>
        <v>4946.673900000001</v>
      </c>
      <c r="E90" s="10">
        <f>SUM(E83:E89)</f>
        <v>5994.229200000002</v>
      </c>
      <c r="F90" s="10">
        <f>SUM(F83:F89)</f>
        <v>479.6924000000002</v>
      </c>
    </row>
    <row r="91" spans="1:6" ht="18.75" customHeight="1">
      <c r="A91" s="11" t="s">
        <v>81</v>
      </c>
      <c r="B91" s="10">
        <f>B81-B90</f>
        <v>-7500</v>
      </c>
      <c r="C91" s="10">
        <f>C81-C90</f>
        <v>2045.9480000000012</v>
      </c>
      <c r="D91" s="10">
        <f>D81-D90</f>
        <v>3549.110100000001</v>
      </c>
      <c r="E91" s="10">
        <f>E81-E90</f>
        <v>4570.522800000001</v>
      </c>
      <c r="F91" s="10">
        <f>F81-F90</f>
        <v>5649.4516</v>
      </c>
    </row>
    <row r="92" spans="1:6" ht="15">
      <c r="A92" s="28" t="s">
        <v>112</v>
      </c>
      <c r="B92" s="10">
        <f>B91/B75</f>
        <v>-7500</v>
      </c>
      <c r="C92" s="10">
        <f>C91/C75</f>
        <v>1859.9527272727282</v>
      </c>
      <c r="D92" s="10">
        <f>D91/D75</f>
        <v>2933.1488429752067</v>
      </c>
      <c r="E92" s="10">
        <f>E91/E75</f>
        <v>3433.901427498121</v>
      </c>
      <c r="F92" s="10">
        <f>F91/F75</f>
        <v>3858.6514582337263</v>
      </c>
    </row>
    <row r="94" ht="26.25">
      <c r="A94" s="6" t="s">
        <v>113</v>
      </c>
    </row>
    <row r="95" spans="1:6" ht="30">
      <c r="A95" s="8" t="s">
        <v>46</v>
      </c>
      <c r="B95" s="9">
        <v>0</v>
      </c>
      <c r="C95" s="9">
        <v>1</v>
      </c>
      <c r="D95" s="9">
        <v>2</v>
      </c>
      <c r="E95" s="9">
        <v>3</v>
      </c>
      <c r="F95" s="9">
        <v>4</v>
      </c>
    </row>
    <row r="96" spans="1:6" ht="15.75" customHeight="1">
      <c r="A96" s="26" t="str">
        <f aca="true" t="shared" si="1" ref="A96:F96">A75</f>
        <v>Chỉ số lạm phát</v>
      </c>
      <c r="B96" s="26">
        <f t="shared" si="1"/>
        <v>1</v>
      </c>
      <c r="C96" s="26">
        <f t="shared" si="1"/>
        <v>1.1</v>
      </c>
      <c r="D96" s="26">
        <f t="shared" si="1"/>
        <v>1.2100000000000002</v>
      </c>
      <c r="E96" s="26">
        <f t="shared" si="1"/>
        <v>1.3310000000000004</v>
      </c>
      <c r="F96" s="26">
        <f t="shared" si="1"/>
        <v>1.4641000000000004</v>
      </c>
    </row>
    <row r="97" spans="1:6" ht="18.75" customHeight="1">
      <c r="A97" s="11" t="s">
        <v>74</v>
      </c>
      <c r="B97" s="10"/>
      <c r="C97" s="10"/>
      <c r="D97" s="10"/>
      <c r="E97" s="10"/>
      <c r="F97" s="10"/>
    </row>
    <row r="98" spans="1:6" ht="18.75" customHeight="1">
      <c r="A98" s="7" t="s">
        <v>66</v>
      </c>
      <c r="B98" s="10"/>
      <c r="C98" s="10">
        <f aca="true" t="shared" si="2" ref="C98:E99">C77</f>
        <v>6283.200000000001</v>
      </c>
      <c r="D98" s="10">
        <f t="shared" si="2"/>
        <v>8886.240000000002</v>
      </c>
      <c r="E98" s="10">
        <f t="shared" si="2"/>
        <v>10860.960000000003</v>
      </c>
      <c r="F98" s="10"/>
    </row>
    <row r="99" spans="1:6" ht="18.75" customHeight="1">
      <c r="A99" s="7" t="s">
        <v>67</v>
      </c>
      <c r="B99" s="10"/>
      <c r="C99" s="10">
        <f t="shared" si="2"/>
        <v>-942.48</v>
      </c>
      <c r="D99" s="10">
        <f t="shared" si="2"/>
        <v>-390.45600000000013</v>
      </c>
      <c r="E99" s="10">
        <f t="shared" si="2"/>
        <v>-296.2080000000003</v>
      </c>
      <c r="F99" s="10">
        <f>F78</f>
        <v>1629.1440000000005</v>
      </c>
    </row>
    <row r="100" spans="1:6" ht="18.75" customHeight="1">
      <c r="A100" s="7" t="s">
        <v>68</v>
      </c>
      <c r="B100" s="10"/>
      <c r="C100" s="10"/>
      <c r="D100" s="10"/>
      <c r="E100" s="10"/>
      <c r="F100" s="10">
        <f>F79</f>
        <v>3500</v>
      </c>
    </row>
    <row r="101" spans="1:6" ht="18.75" customHeight="1">
      <c r="A101" s="7" t="s">
        <v>69</v>
      </c>
      <c r="B101" s="10"/>
      <c r="C101" s="10"/>
      <c r="D101" s="10"/>
      <c r="E101" s="10"/>
      <c r="F101" s="10">
        <f>F80</f>
        <v>1000</v>
      </c>
    </row>
    <row r="102" spans="1:6" ht="18.75" customHeight="1">
      <c r="A102" s="7" t="s">
        <v>70</v>
      </c>
      <c r="B102" s="10">
        <f>SUM(B98:B101)</f>
        <v>0</v>
      </c>
      <c r="C102" s="10">
        <f>SUM(C98:C101)</f>
        <v>5340.720000000001</v>
      </c>
      <c r="D102" s="10">
        <f>SUM(D98:D101)</f>
        <v>8495.784000000001</v>
      </c>
      <c r="E102" s="10">
        <f>SUM(E98:E101)</f>
        <v>10564.752000000002</v>
      </c>
      <c r="F102" s="10">
        <f>SUM(F98:F101)</f>
        <v>6129.144</v>
      </c>
    </row>
    <row r="103" spans="1:6" ht="18.75" customHeight="1">
      <c r="A103" s="11" t="s">
        <v>73</v>
      </c>
      <c r="B103" s="10"/>
      <c r="C103" s="10"/>
      <c r="D103" s="10"/>
      <c r="E103" s="10"/>
      <c r="F103" s="10"/>
    </row>
    <row r="104" spans="1:6" ht="18.75" customHeight="1">
      <c r="A104" s="7" t="s">
        <v>71</v>
      </c>
      <c r="B104" s="10">
        <f>B83</f>
        <v>3500</v>
      </c>
      <c r="C104" s="10"/>
      <c r="D104" s="10"/>
      <c r="E104" s="10"/>
      <c r="F104" s="10"/>
    </row>
    <row r="105" spans="1:6" ht="18.75" customHeight="1">
      <c r="A105" s="7" t="s">
        <v>72</v>
      </c>
      <c r="B105" s="10">
        <f>B84</f>
        <v>4000</v>
      </c>
      <c r="C105" s="10"/>
      <c r="D105" s="10"/>
      <c r="E105" s="10"/>
      <c r="F105" s="10"/>
    </row>
    <row r="106" spans="1:6" ht="18.75" customHeight="1">
      <c r="A106" s="7" t="s">
        <v>75</v>
      </c>
      <c r="B106" s="10"/>
      <c r="C106" s="10">
        <f>C85</f>
        <v>2094.4</v>
      </c>
      <c r="D106" s="10">
        <f>D85</f>
        <v>2776.9500000000003</v>
      </c>
      <c r="E106" s="10">
        <f>E85</f>
        <v>3167.780000000001</v>
      </c>
      <c r="F106" s="10"/>
    </row>
    <row r="107" spans="1:6" ht="18.75" customHeight="1">
      <c r="A107" s="7" t="s">
        <v>76</v>
      </c>
      <c r="B107" s="10"/>
      <c r="C107" s="10">
        <f aca="true" t="shared" si="3" ref="C107:F109">C86</f>
        <v>942.48</v>
      </c>
      <c r="D107" s="10">
        <f t="shared" si="3"/>
        <v>1332.9360000000001</v>
      </c>
      <c r="E107" s="10">
        <f t="shared" si="3"/>
        <v>1629.1440000000005</v>
      </c>
      <c r="F107" s="10"/>
    </row>
    <row r="108" spans="1:6" ht="18.75" customHeight="1">
      <c r="A108" s="7" t="s">
        <v>77</v>
      </c>
      <c r="B108" s="10"/>
      <c r="C108" s="10">
        <f t="shared" si="3"/>
        <v>-607.3760000000001</v>
      </c>
      <c r="D108" s="10">
        <f t="shared" si="3"/>
        <v>-214.60120000000006</v>
      </c>
      <c r="E108" s="10">
        <f t="shared" si="3"/>
        <v>-137.40760000000023</v>
      </c>
      <c r="F108" s="10">
        <f t="shared" si="3"/>
        <v>959.3848000000004</v>
      </c>
    </row>
    <row r="109" spans="1:6" ht="18.75" customHeight="1">
      <c r="A109" s="7" t="s">
        <v>78</v>
      </c>
      <c r="B109" s="10"/>
      <c r="C109" s="10">
        <f t="shared" si="3"/>
        <v>303.68800000000005</v>
      </c>
      <c r="D109" s="10">
        <f t="shared" si="3"/>
        <v>107.30060000000003</v>
      </c>
      <c r="E109" s="10">
        <f t="shared" si="3"/>
        <v>68.70380000000011</v>
      </c>
      <c r="F109" s="10">
        <f t="shared" si="3"/>
        <v>-479.6924000000002</v>
      </c>
    </row>
    <row r="110" spans="1:6" ht="18.75" customHeight="1">
      <c r="A110" s="7" t="s">
        <v>79</v>
      </c>
      <c r="B110" s="10"/>
      <c r="C110" s="10">
        <f>C59</f>
        <v>394.89250000000015</v>
      </c>
      <c r="D110" s="10">
        <f>D59</f>
        <v>832.9635000000002</v>
      </c>
      <c r="E110" s="10">
        <f>E59</f>
        <v>1210.4465000000005</v>
      </c>
      <c r="F110" s="10"/>
    </row>
    <row r="111" spans="1:6" ht="18.75" customHeight="1">
      <c r="A111" s="7" t="s">
        <v>80</v>
      </c>
      <c r="B111" s="10">
        <f>SUM(B104:B110)</f>
        <v>7500</v>
      </c>
      <c r="C111" s="10">
        <f>SUM(C104:C110)</f>
        <v>3128.0845</v>
      </c>
      <c r="D111" s="10">
        <f>SUM(D104:D110)</f>
        <v>4835.548900000001</v>
      </c>
      <c r="E111" s="10">
        <f>SUM(E104:E110)</f>
        <v>5938.666700000002</v>
      </c>
      <c r="F111" s="10">
        <f>SUM(F104:F110)</f>
        <v>479.6924000000002</v>
      </c>
    </row>
    <row r="112" spans="1:6" ht="18.75" customHeight="1">
      <c r="A112" s="11" t="s">
        <v>81</v>
      </c>
      <c r="B112" s="10">
        <f>B102-B111</f>
        <v>-7500</v>
      </c>
      <c r="C112" s="10">
        <f>C102-C111</f>
        <v>2212.6355000000012</v>
      </c>
      <c r="D112" s="10">
        <f>D102-D111</f>
        <v>3660.235100000001</v>
      </c>
      <c r="E112" s="10">
        <f>E102-E111</f>
        <v>4626.085300000001</v>
      </c>
      <c r="F112" s="10">
        <f>F102-F111</f>
        <v>5649.4516</v>
      </c>
    </row>
    <row r="113" spans="1:6" ht="15">
      <c r="A113" s="28" t="s">
        <v>112</v>
      </c>
      <c r="B113" s="10">
        <f>B112/B96</f>
        <v>-7500</v>
      </c>
      <c r="C113" s="10">
        <f>C112/C96</f>
        <v>2011.4868181818192</v>
      </c>
      <c r="D113" s="10">
        <f>D112/D96</f>
        <v>3024.9876859504134</v>
      </c>
      <c r="E113" s="10">
        <f>E112/E96</f>
        <v>3475.646356123215</v>
      </c>
      <c r="F113" s="10">
        <f>F112/F96</f>
        <v>3858.6514582337263</v>
      </c>
    </row>
    <row r="115" ht="26.25">
      <c r="A115" s="2" t="s">
        <v>114</v>
      </c>
    </row>
    <row r="116" spans="1:6" ht="37.5">
      <c r="A116" s="20" t="s">
        <v>46</v>
      </c>
      <c r="B116" s="21">
        <v>0</v>
      </c>
      <c r="C116" s="21">
        <v>1</v>
      </c>
      <c r="D116" s="21">
        <v>2</v>
      </c>
      <c r="E116" s="21">
        <v>3</v>
      </c>
      <c r="F116" s="21">
        <v>4</v>
      </c>
    </row>
    <row r="117" spans="1:6" ht="18.75">
      <c r="A117" s="29" t="str">
        <f aca="true" t="shared" si="4" ref="A117:F117">A96</f>
        <v>Chỉ số lạm phát</v>
      </c>
      <c r="B117" s="29">
        <f t="shared" si="4"/>
        <v>1</v>
      </c>
      <c r="C117" s="29">
        <f t="shared" si="4"/>
        <v>1.1</v>
      </c>
      <c r="D117" s="29">
        <f t="shared" si="4"/>
        <v>1.2100000000000002</v>
      </c>
      <c r="E117" s="29">
        <f t="shared" si="4"/>
        <v>1.3310000000000004</v>
      </c>
      <c r="F117" s="29">
        <f t="shared" si="4"/>
        <v>1.4641000000000004</v>
      </c>
    </row>
    <row r="118" spans="1:6" ht="18.75" customHeight="1">
      <c r="A118" s="24" t="s">
        <v>74</v>
      </c>
      <c r="B118" s="23"/>
      <c r="C118" s="23"/>
      <c r="D118" s="23"/>
      <c r="E118" s="23"/>
      <c r="F118" s="23"/>
    </row>
    <row r="119" spans="1:6" ht="18.75" customHeight="1">
      <c r="A119" s="22" t="s">
        <v>66</v>
      </c>
      <c r="B119" s="23"/>
      <c r="C119" s="23">
        <f aca="true" t="shared" si="5" ref="C119:E120">C98</f>
        <v>6283.200000000001</v>
      </c>
      <c r="D119" s="23">
        <f t="shared" si="5"/>
        <v>8886.240000000002</v>
      </c>
      <c r="E119" s="23">
        <f t="shared" si="5"/>
        <v>10860.960000000003</v>
      </c>
      <c r="F119" s="23"/>
    </row>
    <row r="120" spans="1:6" ht="18.75" customHeight="1">
      <c r="A120" s="22" t="s">
        <v>67</v>
      </c>
      <c r="B120" s="23"/>
      <c r="C120" s="23">
        <f t="shared" si="5"/>
        <v>-942.48</v>
      </c>
      <c r="D120" s="23">
        <f t="shared" si="5"/>
        <v>-390.45600000000013</v>
      </c>
      <c r="E120" s="23">
        <f t="shared" si="5"/>
        <v>-296.2080000000003</v>
      </c>
      <c r="F120" s="23">
        <f>F99</f>
        <v>1629.1440000000005</v>
      </c>
    </row>
    <row r="121" spans="1:6" ht="18.75" customHeight="1">
      <c r="A121" s="22" t="s">
        <v>86</v>
      </c>
      <c r="B121" s="23">
        <f>B44</f>
        <v>2625</v>
      </c>
      <c r="C121" s="23"/>
      <c r="D121" s="23"/>
      <c r="E121" s="23"/>
      <c r="F121" s="23"/>
    </row>
    <row r="122" spans="1:6" ht="18.75" customHeight="1">
      <c r="A122" s="22" t="s">
        <v>68</v>
      </c>
      <c r="B122" s="23"/>
      <c r="C122" s="23"/>
      <c r="D122" s="23"/>
      <c r="E122" s="23"/>
      <c r="F122" s="23">
        <f>F100</f>
        <v>3500</v>
      </c>
    </row>
    <row r="123" spans="1:6" ht="18.75" customHeight="1">
      <c r="A123" s="22" t="s">
        <v>69</v>
      </c>
      <c r="B123" s="23"/>
      <c r="C123" s="23"/>
      <c r="D123" s="23"/>
      <c r="E123" s="23"/>
      <c r="F123" s="23">
        <f>F101</f>
        <v>1000</v>
      </c>
    </row>
    <row r="124" spans="1:6" ht="18.75" customHeight="1">
      <c r="A124" s="22" t="s">
        <v>70</v>
      </c>
      <c r="B124" s="23">
        <f>SUM(B119:B123)</f>
        <v>2625</v>
      </c>
      <c r="C124" s="23">
        <f>SUM(C119:C123)</f>
        <v>5340.720000000001</v>
      </c>
      <c r="D124" s="23">
        <f>SUM(D119:D123)</f>
        <v>8495.784000000001</v>
      </c>
      <c r="E124" s="23">
        <f>SUM(E119:E123)</f>
        <v>10564.752000000002</v>
      </c>
      <c r="F124" s="23">
        <f>SUM(F119:F123)</f>
        <v>6129.144</v>
      </c>
    </row>
    <row r="125" spans="1:6" ht="18.75" customHeight="1">
      <c r="A125" s="24" t="s">
        <v>73</v>
      </c>
      <c r="B125" s="23"/>
      <c r="C125" s="23"/>
      <c r="D125" s="23"/>
      <c r="E125" s="23"/>
      <c r="F125" s="23"/>
    </row>
    <row r="126" spans="1:6" ht="18.75" customHeight="1">
      <c r="A126" s="22" t="s">
        <v>71</v>
      </c>
      <c r="B126" s="23">
        <f>B104</f>
        <v>3500</v>
      </c>
      <c r="C126" s="23"/>
      <c r="D126" s="23"/>
      <c r="E126" s="23"/>
      <c r="F126" s="23"/>
    </row>
    <row r="127" spans="1:6" ht="18.75" customHeight="1">
      <c r="A127" s="22" t="s">
        <v>72</v>
      </c>
      <c r="B127" s="23">
        <f>B105</f>
        <v>4000</v>
      </c>
      <c r="C127" s="23"/>
      <c r="D127" s="23"/>
      <c r="E127" s="23"/>
      <c r="F127" s="23"/>
    </row>
    <row r="128" spans="1:6" ht="18.75" customHeight="1">
      <c r="A128" s="22" t="s">
        <v>75</v>
      </c>
      <c r="B128" s="23"/>
      <c r="C128" s="23">
        <f>C106</f>
        <v>2094.4</v>
      </c>
      <c r="D128" s="23">
        <f>D106</f>
        <v>2776.9500000000003</v>
      </c>
      <c r="E128" s="23">
        <f>E106</f>
        <v>3167.780000000001</v>
      </c>
      <c r="F128" s="23"/>
    </row>
    <row r="129" spans="1:6" ht="18.75" customHeight="1">
      <c r="A129" s="22" t="s">
        <v>76</v>
      </c>
      <c r="B129" s="23"/>
      <c r="C129" s="23">
        <f aca="true" t="shared" si="6" ref="C129:F131">C107</f>
        <v>942.48</v>
      </c>
      <c r="D129" s="23">
        <f t="shared" si="6"/>
        <v>1332.9360000000001</v>
      </c>
      <c r="E129" s="23">
        <f t="shared" si="6"/>
        <v>1629.1440000000005</v>
      </c>
      <c r="F129" s="23"/>
    </row>
    <row r="130" spans="1:6" ht="18.75" customHeight="1">
      <c r="A130" s="22" t="s">
        <v>77</v>
      </c>
      <c r="B130" s="23"/>
      <c r="C130" s="23">
        <f t="shared" si="6"/>
        <v>-607.3760000000001</v>
      </c>
      <c r="D130" s="23">
        <f t="shared" si="6"/>
        <v>-214.60120000000006</v>
      </c>
      <c r="E130" s="23">
        <f t="shared" si="6"/>
        <v>-137.40760000000023</v>
      </c>
      <c r="F130" s="23">
        <f t="shared" si="6"/>
        <v>959.3848000000004</v>
      </c>
    </row>
    <row r="131" spans="1:6" ht="18.75" customHeight="1">
      <c r="A131" s="22" t="s">
        <v>78</v>
      </c>
      <c r="B131" s="23"/>
      <c r="C131" s="23">
        <f t="shared" si="6"/>
        <v>303.68800000000005</v>
      </c>
      <c r="D131" s="23">
        <f t="shared" si="6"/>
        <v>107.30060000000003</v>
      </c>
      <c r="E131" s="23">
        <f t="shared" si="6"/>
        <v>68.70380000000011</v>
      </c>
      <c r="F131" s="23">
        <f t="shared" si="6"/>
        <v>-479.6924000000002</v>
      </c>
    </row>
    <row r="132" spans="1:6" ht="18.75" customHeight="1">
      <c r="A132" s="22" t="s">
        <v>87</v>
      </c>
      <c r="B132" s="23"/>
      <c r="C132" s="23">
        <f>C41</f>
        <v>1541.75</v>
      </c>
      <c r="D132" s="23">
        <f>D41</f>
        <v>1319.5</v>
      </c>
      <c r="E132" s="23">
        <f>E41</f>
        <v>1097.25</v>
      </c>
      <c r="F132" s="23"/>
    </row>
    <row r="133" spans="1:6" ht="18.75" customHeight="1">
      <c r="A133" s="22" t="s">
        <v>79</v>
      </c>
      <c r="B133" s="23"/>
      <c r="C133" s="23">
        <f>C110</f>
        <v>394.89250000000015</v>
      </c>
      <c r="D133" s="23">
        <f>D110</f>
        <v>832.9635000000002</v>
      </c>
      <c r="E133" s="23">
        <f>E110</f>
        <v>1210.4465000000005</v>
      </c>
      <c r="F133" s="23"/>
    </row>
    <row r="134" spans="1:6" ht="18.75" customHeight="1">
      <c r="A134" s="22" t="s">
        <v>80</v>
      </c>
      <c r="B134" s="23">
        <f>SUM(B126:B133)</f>
        <v>7500</v>
      </c>
      <c r="C134" s="23">
        <f>SUM(C126:C133)</f>
        <v>4669.8345</v>
      </c>
      <c r="D134" s="23">
        <f>SUM(D126:D133)</f>
        <v>6155.0489</v>
      </c>
      <c r="E134" s="23">
        <f>SUM(E126:E133)</f>
        <v>7035.916700000002</v>
      </c>
      <c r="F134" s="23">
        <f>SUM(F126:F133)</f>
        <v>479.6924000000002</v>
      </c>
    </row>
    <row r="135" spans="1:6" ht="18.75" customHeight="1">
      <c r="A135" s="24" t="s">
        <v>81</v>
      </c>
      <c r="B135" s="23">
        <f>B124-B134</f>
        <v>-4875</v>
      </c>
      <c r="C135" s="23">
        <f>C124-C134</f>
        <v>670.8855000000012</v>
      </c>
      <c r="D135" s="23">
        <f>D124-D134</f>
        <v>2340.7351000000017</v>
      </c>
      <c r="E135" s="23">
        <f>E124-E134</f>
        <v>3528.8353000000006</v>
      </c>
      <c r="F135" s="23">
        <f>F124-F134</f>
        <v>5649.4516</v>
      </c>
    </row>
    <row r="136" spans="1:6" ht="18.75">
      <c r="A136" s="23" t="s">
        <v>115</v>
      </c>
      <c r="B136" s="23">
        <f>B135/B117</f>
        <v>-4875</v>
      </c>
      <c r="C136" s="23">
        <f>C135/C117</f>
        <v>609.8959090909102</v>
      </c>
      <c r="D136" s="23">
        <f>D135/D117</f>
        <v>1934.4918181818193</v>
      </c>
      <c r="E136" s="23">
        <f>E135/E117</f>
        <v>2651.266190833959</v>
      </c>
      <c r="F136" s="23">
        <f>F135/F117</f>
        <v>3858.6514582337263</v>
      </c>
    </row>
    <row r="137" spans="1:2" ht="26.25">
      <c r="A137" s="2"/>
      <c r="B137" s="1"/>
    </row>
    <row r="138" spans="1:3" ht="26.25">
      <c r="A138" s="13" t="s">
        <v>93</v>
      </c>
      <c r="B138" s="60">
        <f>B136+NPV($D$20,C136:F136)</f>
        <v>371.78782616000717</v>
      </c>
      <c r="C138" s="14" t="s">
        <v>116</v>
      </c>
    </row>
    <row r="139" spans="1:3" ht="26.25">
      <c r="A139" s="13" t="s">
        <v>95</v>
      </c>
      <c r="B139" s="17">
        <f>IRR(B136:F136)</f>
        <v>0.23088406065078007</v>
      </c>
      <c r="C139" s="14" t="s">
        <v>117</v>
      </c>
    </row>
    <row r="140" spans="1:2" ht="26.25">
      <c r="A140" s="13" t="s">
        <v>96</v>
      </c>
      <c r="B140" s="15">
        <f>(ABS(B136)+B138)/ABS(B136)</f>
        <v>1.0762641694687194</v>
      </c>
    </row>
    <row r="141" ht="22.5" hidden="1">
      <c r="A141" s="30" t="s">
        <v>118</v>
      </c>
    </row>
    <row r="142" ht="26.25" hidden="1">
      <c r="A142" s="19" t="s">
        <v>99</v>
      </c>
    </row>
    <row r="143" spans="1:6" ht="37.5" hidden="1">
      <c r="A143" s="20" t="s">
        <v>46</v>
      </c>
      <c r="B143" s="21">
        <v>0</v>
      </c>
      <c r="C143" s="21">
        <v>1</v>
      </c>
      <c r="D143" s="21">
        <v>2</v>
      </c>
      <c r="E143" s="21">
        <v>3</v>
      </c>
      <c r="F143" s="21">
        <v>4</v>
      </c>
    </row>
    <row r="144" spans="1:6" ht="18.75" hidden="1">
      <c r="A144" s="22" t="s">
        <v>90</v>
      </c>
      <c r="B144" s="23">
        <f>B136</f>
        <v>-4875</v>
      </c>
      <c r="C144" s="23">
        <f>C136</f>
        <v>609.8959090909102</v>
      </c>
      <c r="D144" s="23">
        <f>D136</f>
        <v>1934.4918181818193</v>
      </c>
      <c r="E144" s="23">
        <f>E136</f>
        <v>2651.266190833959</v>
      </c>
      <c r="F144" s="23">
        <f>F136</f>
        <v>3858.6514582337263</v>
      </c>
    </row>
    <row r="145" spans="1:6" ht="18.75" hidden="1">
      <c r="A145" s="22" t="s">
        <v>102</v>
      </c>
      <c r="B145" s="23">
        <f>B144/(1+$D$20)^B143</f>
        <v>-4875</v>
      </c>
      <c r="C145" s="23">
        <f>C144/(1+$D$20)^C143</f>
        <v>508.2465909090919</v>
      </c>
      <c r="D145" s="23">
        <f>D144/(1+$D$20)^D143</f>
        <v>1343.3970959595968</v>
      </c>
      <c r="E145" s="23">
        <f>E144/(1+$D$20)^E143</f>
        <v>1534.2975641400226</v>
      </c>
      <c r="F145" s="23">
        <f>F144/(1+$D$20)^F143</f>
        <v>1860.8465751512956</v>
      </c>
    </row>
    <row r="146" spans="1:6" ht="18.75" hidden="1">
      <c r="A146" s="22" t="s">
        <v>91</v>
      </c>
      <c r="B146" s="23">
        <f>B145</f>
        <v>-4875</v>
      </c>
      <c r="C146" s="23">
        <f>B146+C145</f>
        <v>-4366.7534090909085</v>
      </c>
      <c r="D146" s="23">
        <f>C146+D145</f>
        <v>-3023.3563131313117</v>
      </c>
      <c r="E146" s="23">
        <f>D146+E145</f>
        <v>-1489.0587489912891</v>
      </c>
      <c r="F146" s="23">
        <f>E146+F145</f>
        <v>371.7878261600065</v>
      </c>
    </row>
    <row r="147" spans="1:3" ht="26.25" hidden="1">
      <c r="A147" s="14" t="s">
        <v>100</v>
      </c>
      <c r="B147" s="31">
        <f>E143+ABS(E146)/F145</f>
        <v>3.800205008234073</v>
      </c>
      <c r="C147" s="14" t="s">
        <v>92</v>
      </c>
    </row>
    <row r="148" ht="26.25" hidden="1">
      <c r="B148" s="14" t="s">
        <v>119</v>
      </c>
    </row>
    <row r="149" ht="26.25">
      <c r="A149" s="32" t="s">
        <v>120</v>
      </c>
    </row>
    <row r="150" ht="15">
      <c r="A150" s="38" t="s">
        <v>121</v>
      </c>
    </row>
    <row r="151" ht="15">
      <c r="D151" t="s">
        <v>122</v>
      </c>
    </row>
    <row r="152" spans="2:7" ht="15">
      <c r="B152" s="7"/>
      <c r="C152" s="34">
        <v>0</v>
      </c>
      <c r="D152" s="34">
        <v>0.05</v>
      </c>
      <c r="E152" s="34">
        <v>0.1</v>
      </c>
      <c r="F152" s="34">
        <v>0.15</v>
      </c>
      <c r="G152" s="34">
        <v>0.2</v>
      </c>
    </row>
    <row r="153" spans="1:7" ht="15">
      <c r="A153" s="35" t="s">
        <v>123</v>
      </c>
      <c r="B153" s="10">
        <f>B138</f>
        <v>371.78782616000717</v>
      </c>
      <c r="C153" s="10">
        <f t="dataTable" ref="C153:G154" dt2D="0" dtr="1" r1="D21"/>
        <v>1193.8581404320976</v>
      </c>
      <c r="D153" s="10">
        <v>738.6223424139116</v>
      </c>
      <c r="E153" s="10">
        <v>371.78782616000717</v>
      </c>
      <c r="F153" s="10">
        <v>72.49332426358887</v>
      </c>
      <c r="G153" s="10">
        <v>-174.50671081961445</v>
      </c>
    </row>
    <row r="154" spans="1:7" ht="15">
      <c r="A154" s="35" t="s">
        <v>124</v>
      </c>
      <c r="B154" s="33">
        <f>B139</f>
        <v>0.23088406065078007</v>
      </c>
      <c r="C154" s="36">
        <v>0.29216751701096916</v>
      </c>
      <c r="D154" s="36">
        <v>0.25931232972255386</v>
      </c>
      <c r="E154" s="36">
        <v>0.23088406065078007</v>
      </c>
      <c r="F154" s="36">
        <v>0.20620039993813083</v>
      </c>
      <c r="G154" s="36">
        <v>0.18469340056687492</v>
      </c>
    </row>
    <row r="156" spans="3:4" ht="15">
      <c r="C156" t="s">
        <v>123</v>
      </c>
      <c r="D156" t="s">
        <v>124</v>
      </c>
    </row>
    <row r="157" spans="3:4" ht="15">
      <c r="C157" s="10">
        <f>B138</f>
        <v>371.78782616000717</v>
      </c>
      <c r="D157" s="33">
        <f>B139</f>
        <v>0.23088406065078007</v>
      </c>
    </row>
    <row r="158" spans="2:4" ht="15">
      <c r="B158" s="37">
        <v>0</v>
      </c>
      <c r="C158" s="10">
        <f t="dataTable" ref="C158:D162" dt2D="0" dtr="0" r1="D21"/>
        <v>1193.8581404320976</v>
      </c>
      <c r="D158" s="36">
        <v>0.29216751701096916</v>
      </c>
    </row>
    <row r="159" spans="1:4" ht="15">
      <c r="A159" t="s">
        <v>122</v>
      </c>
      <c r="B159" s="37">
        <v>0.05</v>
      </c>
      <c r="C159" s="10">
        <v>738.6223424139116</v>
      </c>
      <c r="D159" s="36">
        <v>0.25931232972255386</v>
      </c>
    </row>
    <row r="160" spans="2:4" ht="15">
      <c r="B160" s="37">
        <v>0.1</v>
      </c>
      <c r="C160" s="10">
        <v>371.78782616000717</v>
      </c>
      <c r="D160" s="36">
        <v>0.23088406065078007</v>
      </c>
    </row>
    <row r="161" spans="2:4" ht="15">
      <c r="B161" s="37">
        <v>0.15</v>
      </c>
      <c r="C161" s="10">
        <v>72.49332426358887</v>
      </c>
      <c r="D161" s="36">
        <v>0.20620039993813083</v>
      </c>
    </row>
    <row r="162" spans="2:4" ht="15">
      <c r="B162" s="37">
        <v>0.2</v>
      </c>
      <c r="C162" s="10">
        <v>-174.50671081961445</v>
      </c>
      <c r="D162" s="36">
        <v>0.18469340056687492</v>
      </c>
    </row>
    <row r="165" spans="1:5" ht="15">
      <c r="A165" s="38" t="s">
        <v>125</v>
      </c>
      <c r="E165" t="s">
        <v>122</v>
      </c>
    </row>
    <row r="166" spans="3:8" ht="15">
      <c r="C166" s="41">
        <f>B138</f>
        <v>371.78782616000717</v>
      </c>
      <c r="D166" s="34">
        <v>0</v>
      </c>
      <c r="E166" s="34">
        <v>0.05</v>
      </c>
      <c r="F166" s="34">
        <v>0.1</v>
      </c>
      <c r="G166" s="34">
        <v>0.18</v>
      </c>
      <c r="H166" s="34">
        <v>0.9</v>
      </c>
    </row>
    <row r="167" spans="2:8" ht="15">
      <c r="B167" s="34">
        <v>-0.4</v>
      </c>
      <c r="C167" s="40">
        <f aca="true" t="shared" si="7" ref="C167:C173">0.48*(1+B167)</f>
        <v>0.288</v>
      </c>
      <c r="D167" s="10">
        <f t="dataTable" ref="D167:H173" dt2D="1" dtr="1" r1="D21" r2="D15"/>
        <v>-2393.368526234569</v>
      </c>
      <c r="E167" s="10">
        <v>-2817.356705205135</v>
      </c>
      <c r="F167" s="10">
        <v>-3155.7842950521162</v>
      </c>
      <c r="G167" s="10">
        <v>-3568.3138097689107</v>
      </c>
      <c r="H167" s="10">
        <v>-4769.174110988859</v>
      </c>
    </row>
    <row r="168" spans="2:8" ht="15">
      <c r="B168" s="34">
        <v>-0.2</v>
      </c>
      <c r="C168" s="40">
        <f t="shared" si="7"/>
        <v>0.384</v>
      </c>
      <c r="D168" s="10">
        <v>-599.7551929012334</v>
      </c>
      <c r="E168" s="10">
        <v>-1039.3671813956112</v>
      </c>
      <c r="F168" s="10">
        <v>-1391.998234446055</v>
      </c>
      <c r="G168" s="10">
        <v>-1824.7496289779497</v>
      </c>
      <c r="H168" s="10">
        <v>-3130.976567129209</v>
      </c>
    </row>
    <row r="169" spans="2:8" ht="15">
      <c r="B169" s="34">
        <v>-0.1</v>
      </c>
      <c r="C169" s="40">
        <f t="shared" si="7"/>
        <v>0.432</v>
      </c>
      <c r="D169" s="10">
        <v>297.0514737654339</v>
      </c>
      <c r="E169" s="10">
        <v>-150.37241949085</v>
      </c>
      <c r="F169" s="10">
        <v>-510.1052041430221</v>
      </c>
      <c r="G169" s="10">
        <v>-952.9675385824685</v>
      </c>
      <c r="H169" s="10">
        <v>-2311.877795199385</v>
      </c>
    </row>
    <row r="170" spans="1:8" ht="15">
      <c r="A170" t="s">
        <v>126</v>
      </c>
      <c r="B170" s="34">
        <v>0</v>
      </c>
      <c r="C170" s="40">
        <f t="shared" si="7"/>
        <v>0.48</v>
      </c>
      <c r="D170" s="10">
        <v>1193.8581404320976</v>
      </c>
      <c r="E170" s="10">
        <v>738.6223424139116</v>
      </c>
      <c r="F170" s="10">
        <v>371.78782616000717</v>
      </c>
      <c r="G170" s="10">
        <v>-81.18544818698956</v>
      </c>
      <c r="H170" s="10">
        <v>-1492.7790232695584</v>
      </c>
    </row>
    <row r="171" spans="1:8" ht="15">
      <c r="A171" s="39">
        <v>0.48</v>
      </c>
      <c r="B171" s="34">
        <v>0.1</v>
      </c>
      <c r="C171" s="40">
        <f t="shared" si="7"/>
        <v>0.528</v>
      </c>
      <c r="D171" s="10">
        <v>2090.6648070987667</v>
      </c>
      <c r="E171" s="10">
        <v>1627.617104318676</v>
      </c>
      <c r="F171" s="10">
        <v>1253.6808564630373</v>
      </c>
      <c r="G171" s="10">
        <v>790.5966422084921</v>
      </c>
      <c r="H171" s="10">
        <v>-673.6802513397342</v>
      </c>
    </row>
    <row r="172" spans="2:8" ht="15">
      <c r="B172" s="34">
        <v>0.2</v>
      </c>
      <c r="C172" s="40">
        <f t="shared" si="7"/>
        <v>0.576</v>
      </c>
      <c r="D172" s="10">
        <v>2987.471473765433</v>
      </c>
      <c r="E172" s="10">
        <v>2516.6118662234358</v>
      </c>
      <c r="F172" s="10">
        <v>2135.573886766065</v>
      </c>
      <c r="G172" s="10">
        <v>1662.37873260397</v>
      </c>
      <c r="H172" s="10">
        <v>145.41852059008943</v>
      </c>
    </row>
    <row r="173" spans="2:8" ht="15">
      <c r="B173" s="34">
        <v>0.4</v>
      </c>
      <c r="C173" s="40">
        <f t="shared" si="7"/>
        <v>0.6719999999999999</v>
      </c>
      <c r="D173" s="10">
        <v>4781.084807098767</v>
      </c>
      <c r="E173" s="10">
        <v>4294.601390032958</v>
      </c>
      <c r="F173" s="10">
        <v>3899.359947372128</v>
      </c>
      <c r="G173" s="10">
        <v>3405.9429133949307</v>
      </c>
      <c r="H173" s="10">
        <v>1783.6160644497377</v>
      </c>
    </row>
    <row r="176" ht="15">
      <c r="A176" s="38" t="s">
        <v>127</v>
      </c>
    </row>
    <row r="177" spans="3:5" ht="15">
      <c r="C177" s="42" t="s">
        <v>128</v>
      </c>
      <c r="D177" s="42"/>
      <c r="E177" s="42" t="s">
        <v>129</v>
      </c>
    </row>
    <row r="178" spans="2:5" ht="15">
      <c r="B178" t="s">
        <v>130</v>
      </c>
      <c r="C178" s="39">
        <v>0.84</v>
      </c>
      <c r="D178" s="39"/>
      <c r="E178" s="39">
        <v>0.24</v>
      </c>
    </row>
    <row r="179" spans="2:5" ht="15">
      <c r="B179" t="s">
        <v>131</v>
      </c>
      <c r="C179" s="3">
        <v>0.05</v>
      </c>
      <c r="D179" s="39"/>
      <c r="E179" s="3">
        <v>0.15</v>
      </c>
    </row>
    <row r="180" spans="2:5" ht="15">
      <c r="B180" t="s">
        <v>132</v>
      </c>
      <c r="C180" s="3">
        <v>0.1</v>
      </c>
      <c r="D180" s="39"/>
      <c r="E180" s="3">
        <v>0.5</v>
      </c>
    </row>
    <row r="182" ht="15">
      <c r="B182" t="s">
        <v>133</v>
      </c>
    </row>
    <row r="184" ht="15.75" thickBot="1"/>
    <row r="185" spans="1:5" ht="15.75">
      <c r="A185" s="48" t="s">
        <v>141</v>
      </c>
      <c r="B185" s="48"/>
      <c r="C185" s="53"/>
      <c r="D185" s="53"/>
      <c r="E185" s="53"/>
    </row>
    <row r="186" spans="1:5" ht="15.75">
      <c r="A186" s="47"/>
      <c r="B186" s="47"/>
      <c r="C186" s="54" t="s">
        <v>148</v>
      </c>
      <c r="D186" s="54" t="s">
        <v>149</v>
      </c>
      <c r="E186" s="54" t="s">
        <v>150</v>
      </c>
    </row>
    <row r="187" spans="1:5" ht="15">
      <c r="A187" s="51" t="s">
        <v>142</v>
      </c>
      <c r="B187" s="51"/>
      <c r="C187" s="49"/>
      <c r="D187" s="49"/>
      <c r="E187" s="49"/>
    </row>
    <row r="188" spans="1:5" ht="15">
      <c r="A188" t="s">
        <v>130</v>
      </c>
      <c r="B188" s="50"/>
      <c r="C188" s="43">
        <v>0.48</v>
      </c>
      <c r="D188" s="55">
        <v>0.84</v>
      </c>
      <c r="E188" s="55">
        <v>0.24</v>
      </c>
    </row>
    <row r="189" spans="1:5" ht="15">
      <c r="A189" t="s">
        <v>131</v>
      </c>
      <c r="B189" s="50"/>
      <c r="C189" s="44">
        <v>0.1</v>
      </c>
      <c r="D189" s="56">
        <v>0.05</v>
      </c>
      <c r="E189" s="56">
        <v>0.15</v>
      </c>
    </row>
    <row r="190" spans="1:5" ht="15">
      <c r="A190" t="s">
        <v>132</v>
      </c>
      <c r="B190" s="50"/>
      <c r="C190" s="44">
        <v>0.15</v>
      </c>
      <c r="D190" s="56">
        <v>0.1</v>
      </c>
      <c r="E190" s="56">
        <v>0.5</v>
      </c>
    </row>
    <row r="191" spans="1:5" ht="15">
      <c r="A191" s="51" t="s">
        <v>144</v>
      </c>
      <c r="B191" s="51"/>
      <c r="C191" s="49"/>
      <c r="D191" s="49"/>
      <c r="E191" s="49"/>
    </row>
    <row r="192" spans="1:5" ht="15">
      <c r="A192" t="s">
        <v>123</v>
      </c>
      <c r="B192" s="50"/>
      <c r="C192" s="45">
        <v>371.787826160007</v>
      </c>
      <c r="D192" s="45">
        <v>7669.37318015642</v>
      </c>
      <c r="E192" s="45">
        <v>-5007.24492050292</v>
      </c>
    </row>
    <row r="193" spans="1:5" ht="15.75" thickBot="1">
      <c r="A193" t="s">
        <v>124</v>
      </c>
      <c r="B193" s="52"/>
      <c r="C193" s="46">
        <v>0.23088406065078</v>
      </c>
      <c r="D193" s="46">
        <v>0.837122328193196</v>
      </c>
      <c r="E193" s="46">
        <v>-0.161836637404431</v>
      </c>
    </row>
    <row r="195" ht="15">
      <c r="A195" s="38" t="s">
        <v>151</v>
      </c>
    </row>
  </sheetData>
  <sheetProtection/>
  <conditionalFormatting sqref="D167:H17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4"/>
  <sheetViews>
    <sheetView showGridLines="0" zoomScalePageLayoutView="0" workbookViewId="0" topLeftCell="A1">
      <selection activeCell="E20" sqref="E20"/>
    </sheetView>
  </sheetViews>
  <sheetFormatPr defaultColWidth="9.140625" defaultRowHeight="15" outlineLevelRow="1" outlineLevelCol="1"/>
  <cols>
    <col min="3" max="3" width="7.140625" style="0" customWidth="1"/>
    <col min="4" max="6" width="13.140625" style="0" bestFit="1" customWidth="1" outlineLevel="1"/>
  </cols>
  <sheetData>
    <row r="1" ht="15.75" thickBot="1"/>
    <row r="2" spans="2:6" ht="15.75">
      <c r="B2" s="48" t="s">
        <v>141</v>
      </c>
      <c r="C2" s="48"/>
      <c r="D2" s="53"/>
      <c r="E2" s="53"/>
      <c r="F2" s="53"/>
    </row>
    <row r="3" spans="2:6" ht="15.75" collapsed="1">
      <c r="B3" s="47"/>
      <c r="C3" s="47"/>
      <c r="D3" s="54" t="s">
        <v>143</v>
      </c>
      <c r="E3" s="54" t="s">
        <v>139</v>
      </c>
      <c r="F3" s="54" t="s">
        <v>129</v>
      </c>
    </row>
    <row r="4" spans="2:6" ht="22.5" hidden="1" outlineLevel="1">
      <c r="B4" s="50"/>
      <c r="C4" s="50"/>
      <c r="D4" s="43"/>
      <c r="E4" s="57" t="s">
        <v>140</v>
      </c>
      <c r="F4" s="57" t="s">
        <v>140</v>
      </c>
    </row>
    <row r="5" spans="2:6" ht="15">
      <c r="B5" s="51" t="s">
        <v>142</v>
      </c>
      <c r="C5" s="51"/>
      <c r="D5" s="49"/>
      <c r="E5" s="49"/>
      <c r="F5" s="49"/>
    </row>
    <row r="6" spans="2:6" ht="15" outlineLevel="1">
      <c r="B6" s="50"/>
      <c r="C6" s="50" t="s">
        <v>134</v>
      </c>
      <c r="D6" s="43">
        <v>0.48</v>
      </c>
      <c r="E6" s="55">
        <v>0.84</v>
      </c>
      <c r="F6" s="55">
        <v>0.24</v>
      </c>
    </row>
    <row r="7" spans="2:6" ht="15" outlineLevel="1">
      <c r="B7" s="50"/>
      <c r="C7" s="50" t="s">
        <v>135</v>
      </c>
      <c r="D7" s="44">
        <v>0.1</v>
      </c>
      <c r="E7" s="56">
        <v>0.05</v>
      </c>
      <c r="F7" s="56">
        <v>0.15</v>
      </c>
    </row>
    <row r="8" spans="2:6" ht="15" outlineLevel="1">
      <c r="B8" s="50"/>
      <c r="C8" s="50" t="s">
        <v>136</v>
      </c>
      <c r="D8" s="44">
        <v>0.15</v>
      </c>
      <c r="E8" s="56">
        <v>0.1</v>
      </c>
      <c r="F8" s="56">
        <v>0.5</v>
      </c>
    </row>
    <row r="9" spans="2:6" ht="15">
      <c r="B9" s="51" t="s">
        <v>144</v>
      </c>
      <c r="C9" s="51"/>
      <c r="D9" s="49"/>
      <c r="E9" s="49"/>
      <c r="F9" s="49"/>
    </row>
    <row r="10" spans="2:6" ht="15" outlineLevel="1">
      <c r="B10" s="50"/>
      <c r="C10" s="50" t="s">
        <v>137</v>
      </c>
      <c r="D10" s="45">
        <v>371.787826160007</v>
      </c>
      <c r="E10" s="45">
        <v>7669.37318015642</v>
      </c>
      <c r="F10" s="45">
        <v>-5007.24492050292</v>
      </c>
    </row>
    <row r="11" spans="2:6" ht="15.75" outlineLevel="1" thickBot="1">
      <c r="B11" s="52"/>
      <c r="C11" s="52" t="s">
        <v>138</v>
      </c>
      <c r="D11" s="46">
        <v>0.23088406065078</v>
      </c>
      <c r="E11" s="46">
        <v>0.837122328193196</v>
      </c>
      <c r="F11" s="46">
        <v>-0.161836637404431</v>
      </c>
    </row>
    <row r="12" ht="15">
      <c r="B12" t="s">
        <v>145</v>
      </c>
    </row>
    <row r="13" ht="15">
      <c r="B13" t="s">
        <v>146</v>
      </c>
    </row>
    <row r="14" ht="15">
      <c r="B14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P2" t="e">
        <f>_XLL.CB.RECALCCOUNTERFN()</f>
        <v>#NAME?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2013-08-15T07:39:11Z</cp:lastPrinted>
  <dcterms:created xsi:type="dcterms:W3CDTF">2013-08-08T06:41:47Z</dcterms:created>
  <dcterms:modified xsi:type="dcterms:W3CDTF">2013-08-21T04:19:42Z</dcterms:modified>
  <cp:category/>
  <cp:version/>
  <cp:contentType/>
  <cp:contentStatus/>
</cp:coreProperties>
</file>